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30" tabRatio="819" activeTab="0"/>
  </bookViews>
  <sheets>
    <sheet name="NYITÓLAP" sheetId="1" r:id="rId1"/>
    <sheet name="1. ENERGIAFOGYASZTÁS" sheetId="2" r:id="rId2"/>
    <sheet name="2. NAGYIPARI KIBOCSÁTÁS" sheetId="3" r:id="rId3"/>
    <sheet name="3. KÖZLEKEDÉS" sheetId="4" r:id="rId4"/>
    <sheet name="4. MEZŐGAZDASÁG" sheetId="5" r:id="rId5"/>
    <sheet name="5. HULLADÉK" sheetId="6" r:id="rId6"/>
    <sheet name="6. NYELŐK" sheetId="7" r:id="rId7"/>
    <sheet name="ÁTTEKINTŐ" sheetId="8" r:id="rId8"/>
    <sheet name="jegyzetek" sheetId="9" r:id="rId9"/>
    <sheet name="emissziós faktorok" sheetId="10" r:id="rId10"/>
  </sheets>
  <definedNames/>
  <calcPr fullCalcOnLoad="1"/>
</workbook>
</file>

<file path=xl/sharedStrings.xml><?xml version="1.0" encoding="utf-8"?>
<sst xmlns="http://schemas.openxmlformats.org/spreadsheetml/2006/main" count="517" uniqueCount="227">
  <si>
    <t>Összesen</t>
  </si>
  <si>
    <t>egyéb</t>
  </si>
  <si>
    <t>Év</t>
  </si>
  <si>
    <t xml:space="preserve">Összes </t>
  </si>
  <si>
    <t xml:space="preserve">Lakosság részére </t>
  </si>
  <si>
    <t xml:space="preserve">Ipari célra </t>
  </si>
  <si>
    <t>Mezőgaz-dasági célra</t>
  </si>
  <si>
    <t xml:space="preserve">Egyéb célra </t>
  </si>
  <si>
    <t xml:space="preserve">Kommunális </t>
  </si>
  <si>
    <t xml:space="preserve">Ipari </t>
  </si>
  <si>
    <t>Mezőgazdasági</t>
  </si>
  <si>
    <t>Egyéb kategória</t>
  </si>
  <si>
    <t>Önkormányzat</t>
  </si>
  <si>
    <t>Lakosság</t>
  </si>
  <si>
    <t>Közvilágítás</t>
  </si>
  <si>
    <t>Ipar</t>
  </si>
  <si>
    <t>Szolgáltatás</t>
  </si>
  <si>
    <t>Mezőgazdaság</t>
  </si>
  <si>
    <t xml:space="preserve">Közvilágítási célra </t>
  </si>
  <si>
    <t>MWh</t>
  </si>
  <si>
    <t>Földgáz energiatartalma:</t>
  </si>
  <si>
    <t>MJ/m3</t>
  </si>
  <si>
    <t>Lakóépületek központi kazánjai</t>
  </si>
  <si>
    <t xml:space="preserve">Távfűtést ellátó vállalkozások </t>
  </si>
  <si>
    <t>Év:</t>
  </si>
  <si>
    <t>Színkód:</t>
  </si>
  <si>
    <t xml:space="preserve">Kommunális célra </t>
  </si>
  <si>
    <t>Forrás:</t>
  </si>
  <si>
    <t>Főgáz 2016</t>
  </si>
  <si>
    <t>MÓDSZERTAN</t>
  </si>
  <si>
    <t>KÉRDÉSEK</t>
  </si>
  <si>
    <t>FELADATOK</t>
  </si>
  <si>
    <t>ÖSSZESEN</t>
  </si>
  <si>
    <t>CO2</t>
  </si>
  <si>
    <t>földgáz</t>
  </si>
  <si>
    <t>biomassza</t>
  </si>
  <si>
    <t>Önkormányzat távhőfogyasztása:</t>
  </si>
  <si>
    <t>Lakosságnak szolgáltatott távhő:</t>
  </si>
  <si>
    <t>Iparnak szolgáltatott távhő:</t>
  </si>
  <si>
    <t>Szolgáltató szektornak szolgáltatott távhő:</t>
  </si>
  <si>
    <t>Mezőgazdaságnak szolgáltatott távhő:</t>
  </si>
  <si>
    <t>EMISSZIÓS FAKTOROK</t>
  </si>
  <si>
    <t>villamos energia</t>
  </si>
  <si>
    <t>Frissítve</t>
  </si>
  <si>
    <t>OMSZ</t>
  </si>
  <si>
    <t>Aktualitás</t>
  </si>
  <si>
    <t>https://www.ipcc.ch/publications_and_data/ar4/wg1/en/ch2s2-10-2.html</t>
  </si>
  <si>
    <t>Forrás (CO2)</t>
  </si>
  <si>
    <t>lignit</t>
  </si>
  <si>
    <t>dízel</t>
  </si>
  <si>
    <t>benzin</t>
  </si>
  <si>
    <t>bioüzemanyagok</t>
  </si>
  <si>
    <t>ENERGIA</t>
  </si>
  <si>
    <t xml:space="preserve">milyen arányban használja az alábbi energiaforrásokat a helyi távhőtermelés? </t>
  </si>
  <si>
    <t>geotermia</t>
  </si>
  <si>
    <t>távhő emissziós faktor:</t>
  </si>
  <si>
    <t>t CO2 / MWh</t>
  </si>
  <si>
    <t>távhőrendszer vesztesége:</t>
  </si>
  <si>
    <t>távhő emissziós faktor veszteségek nélkül:</t>
  </si>
  <si>
    <t>helyi távhő emissziós faktor számítás:</t>
  </si>
  <si>
    <t>Az Önkormányzat és KSH által kapott adatok szükségesek, illetve az emissziós faktor fülön a helyi távhőtermeléshez szükségesek adatok, melyekről a helyi távhőtermelőtől kell érdeklődni.</t>
  </si>
  <si>
    <r>
      <t xml:space="preserve">Értékesített gáz </t>
    </r>
    <r>
      <rPr>
        <sz val="10"/>
        <color indexed="40"/>
        <rFont val="Arial"/>
        <family val="2"/>
      </rPr>
      <t>(1000 m3)</t>
    </r>
  </si>
  <si>
    <r>
      <t xml:space="preserve">szolgáltatott villamosenergia mennyisége </t>
    </r>
    <r>
      <rPr>
        <sz val="10"/>
        <color indexed="40"/>
        <rFont val="Arial"/>
        <family val="2"/>
      </rPr>
      <t>(1000 kWh)</t>
    </r>
  </si>
  <si>
    <t>ellenőrizendő, frissítendő adat</t>
  </si>
  <si>
    <t>segítség különböző energiamértékegységek közötti átváltáshoz:</t>
  </si>
  <si>
    <t>https://www.iea.org/statistics/resources/unitconverter/</t>
  </si>
  <si>
    <t>CH4</t>
  </si>
  <si>
    <t>N2O</t>
  </si>
  <si>
    <t>SZÉN-DIOXID</t>
  </si>
  <si>
    <t>METÁN</t>
  </si>
  <si>
    <t>DINITROGÉN-OXID</t>
  </si>
  <si>
    <t>KIBOCSÁTÁS</t>
  </si>
  <si>
    <t>1. ENERGIAFOGYASZTÁS</t>
  </si>
  <si>
    <t>1.1. ÁRAMFOGYASZTÁS KIBOCSÁTÁSA</t>
  </si>
  <si>
    <t>1.3. TÁVHŐFOGYASZTÁS KIBOCSÁTÁSA</t>
  </si>
  <si>
    <t>1.1. Áram</t>
  </si>
  <si>
    <t>1.3. Távhő</t>
  </si>
  <si>
    <t>3. KÖZLEKEDÉS</t>
  </si>
  <si>
    <t>4. MEZŐGAZDASÁG</t>
  </si>
  <si>
    <t>4.1. Állatállomány</t>
  </si>
  <si>
    <t>4.2. Hígtrágya</t>
  </si>
  <si>
    <t>5. HULLADÉK</t>
  </si>
  <si>
    <t>NYELÉS</t>
  </si>
  <si>
    <t>ÖSSZES KIBOCSÁTÁS</t>
  </si>
  <si>
    <t>VÉGSŐ KIBOCSÁTÁS</t>
  </si>
  <si>
    <t>MEZŐGAZDASÁG</t>
  </si>
  <si>
    <t>db</t>
  </si>
  <si>
    <t>Nem tejelő szarvasmarha:</t>
  </si>
  <si>
    <t>Összes sertés:</t>
  </si>
  <si>
    <t>CH4 - CO2e</t>
  </si>
  <si>
    <t>N2O - CO2e</t>
  </si>
  <si>
    <t>szarvasmarha emésztés - tejelő</t>
  </si>
  <si>
    <t>szarvasmarha emésztés - egyéb</t>
  </si>
  <si>
    <t>t CH4 / db</t>
  </si>
  <si>
    <t>SAR:</t>
  </si>
  <si>
    <t>Nemzeti Üvegházgáz Leltár</t>
  </si>
  <si>
    <t>szarvasmarha hígtrágya - tejelő</t>
  </si>
  <si>
    <t>szarvasmarha hígtrágya - egyéb</t>
  </si>
  <si>
    <t>sertés hígtrágya</t>
  </si>
  <si>
    <t>CO2:</t>
  </si>
  <si>
    <t>CH4:</t>
  </si>
  <si>
    <t>N2O:</t>
  </si>
  <si>
    <t>t CO2e / db</t>
  </si>
  <si>
    <t>t N2O / db</t>
  </si>
  <si>
    <t>MINDÖSSZESEN</t>
  </si>
  <si>
    <t>tonna</t>
  </si>
  <si>
    <t>trágya (mű- és szerves trágya) N2O</t>
  </si>
  <si>
    <t>t CO2e / t trágya</t>
  </si>
  <si>
    <t>HULLADÉK</t>
  </si>
  <si>
    <t>hulladéklerakás</t>
  </si>
  <si>
    <t>t CH4 / t hull.</t>
  </si>
  <si>
    <t>t CO2e / t hull</t>
  </si>
  <si>
    <t>Az adatokat a KSH-tól kell kérelmezni. A KSH-tól kapott adatok változtatás nélkül bemásolhatók.</t>
  </si>
  <si>
    <t>egyéb energiaforrás emissziós faktora:</t>
  </si>
  <si>
    <t>(táv)hőtermelés hatásfoka:</t>
  </si>
  <si>
    <t>2.2. KÜLÖNÖSEN SZENNYEZŐ IPARI FOLYAMATOK KIBOCSÁTÁSAI</t>
  </si>
  <si>
    <t>barnaszén</t>
  </si>
  <si>
    <t>Nemzeti ÜHG leltár</t>
  </si>
  <si>
    <t>biogáz</t>
  </si>
  <si>
    <t>ha az erőmű áramot is termel, az éves összes energiatermelés mekkora aránya hőenergia: (ha csak hőt termel, az érték legyen 100%).</t>
  </si>
  <si>
    <t>hulladék</t>
  </si>
  <si>
    <t>Ha a helyi távhőmű csak földgázt használ, akkor az emisszió nulla lesz, hiszen az már elszámolásra került a gázfogyasztásnál.</t>
  </si>
  <si>
    <t>Forrás</t>
  </si>
  <si>
    <t>A 2010-es települési állatállomány adatok megtalálhatók a KSH oldalán:</t>
  </si>
  <si>
    <t>http://www.ksh.hu/docs/hun/xftp/idoszaki/foldhaszn/foldhaszn1022.xls</t>
  </si>
  <si>
    <t>Összes szarvasmarha:</t>
  </si>
  <si>
    <t>képletet tartalmaz, ne írjon bele!</t>
  </si>
  <si>
    <t>kitöltési segédlet</t>
  </si>
  <si>
    <t>automatikus eredmény, ne írjon bele!</t>
  </si>
  <si>
    <t>automatikus eredmény, az Áttekintőbe kerül, ne írjon bele!</t>
  </si>
  <si>
    <t>ÜHG LELTÁR</t>
  </si>
  <si>
    <t>Szennyvízkezelés</t>
  </si>
  <si>
    <t>Ország népessége:</t>
  </si>
  <si>
    <t>fő</t>
  </si>
  <si>
    <t>5. HULLADÉKKEZELÉS</t>
  </si>
  <si>
    <t>5.1. SZILÁRD HULLADÉKKEZELÉS</t>
  </si>
  <si>
    <t>5.2. SZENNYVÍZKEZELÉS</t>
  </si>
  <si>
    <t>Országos szennyvíz eredetű kibocsátás:</t>
  </si>
  <si>
    <t>NH3:</t>
  </si>
  <si>
    <t>saját számítás NÜL alapján</t>
  </si>
  <si>
    <t>helyi távhő emissziós faktor (lenti kalkulátor alapján):</t>
  </si>
  <si>
    <t>5.1. Szilárd hulladékkezelés</t>
  </si>
  <si>
    <t>5.2. Szennyvízkezelés</t>
  </si>
  <si>
    <t>ÜVEGHÁZGÁZ LELTÁR</t>
  </si>
  <si>
    <t>http://statinfo.ksh.hu/Statinfo/themeSelector.jsp?page=2&amp;szst=ZRK</t>
  </si>
  <si>
    <t>Az adatok a KSH-tól kérelmezhetők vagy az alábbi linken megatlálhatók (gázellátás), a települési lekérdezés után változtatás nélkül az alábbi táblába bemásolhatók.</t>
  </si>
  <si>
    <t>KERÜLETI</t>
  </si>
  <si>
    <t>Háztartások</t>
  </si>
  <si>
    <t>Akkor kitöltendő, ha a helyi távhőellátás gázon kívül más üzemanyagot is használ.</t>
  </si>
  <si>
    <t>A kerületben népességszámmal arányosan lerakott hulladék:</t>
  </si>
  <si>
    <t>Budapest népessége:</t>
  </si>
  <si>
    <t>Budapesten lerakott hulladék:</t>
  </si>
  <si>
    <t>Kerület népessége:</t>
  </si>
  <si>
    <t>Kerület kibocsátása:</t>
  </si>
  <si>
    <t>t CO2e / MWh</t>
  </si>
  <si>
    <t>2. NAGYIPARI KIBOCSÁTÁS</t>
  </si>
  <si>
    <t>http://ec.europa.eu/environment/ets/napInstallationInformation.do?registryName=Hungary&amp;napId=19734&amp;allowancesForReserve=3070472&amp;action=napHistoryParams&amp;commitmentPeriodCode=2&amp;commitmentPeriodDesc=Phase+3+%282013-2020%29&amp;allowancesForOperators=82397175</t>
  </si>
  <si>
    <t>Vagy a teljes táblázat letölthető innen (Excelben megnyitható):</t>
  </si>
  <si>
    <t>http://ec.europa.eu/environment/ets/exportEntry.do?languageCode=en&amp;registryName=Hungary&amp;napId=19734&amp;allowancesForReserve=3070472&amp;form=napInstallationInformation&amp;commitmentPeriod=Phase+3+2013-2020&amp;registry=Hungary&amp;commitmentPeriodCode=2&amp;currentSortSettings=&amp;allowancesForOperators=82397175&amp;commitmentPeriodDesc=Phase+3+2013-2020&amp;exportType=1&amp;exportAction=napInstallationInformation&amp;exportOK=exportOK</t>
  </si>
  <si>
    <t>2.1. EGYÉB IPARI ENERGIAHORDOZÓ-FELHASZNÁLÁS KIBOCSÁTÁSA</t>
  </si>
  <si>
    <t>Figyelem! A gáz- és áramfogyasztáshoz kötődő ipari kibocsátások már el lettek számolva az 1. Energiafogyasztás lapon!</t>
  </si>
  <si>
    <t>Például: ipari biomassza-tüzelés, széntüzelés, dízelfogyasztás stb.</t>
  </si>
  <si>
    <t>üzem neve:</t>
  </si>
  <si>
    <t>megjegyzés:</t>
  </si>
  <si>
    <t>kibocsátás:</t>
  </si>
  <si>
    <t>Különösen szennyező ipari kibocsátások, amelyek nem energiafelhasználáshoz köthetők, hanem ipari folyamatokból kerülnek a légkörbe.</t>
  </si>
  <si>
    <t>Például: cementgyártás, kerámiagyártás, vegyipar stb.</t>
  </si>
  <si>
    <t>Kitöltés a segédlet alapján az ETS adatbázis használatával, az egyes üzemekkel való kapcsolatfelvétel alapján.</t>
  </si>
  <si>
    <t>A helyi, nagyobb kibocsátású ipari létesítmények (erőműveket ne!) leválogathatók az ETS adatbázisból:</t>
  </si>
  <si>
    <t>4.1. KÉRŐDZŐK KIBOCSÁTÁSA</t>
  </si>
  <si>
    <t>4.2. HÍGTRÁGYA-EMISSZÓ</t>
  </si>
  <si>
    <t>Tyúk:</t>
  </si>
  <si>
    <t>Kacsa:</t>
  </si>
  <si>
    <t>Lúd:</t>
  </si>
  <si>
    <t>Pulyka:</t>
  </si>
  <si>
    <t>Összes baromfi:</t>
  </si>
  <si>
    <t>baromfi hígtrágya</t>
  </si>
  <si>
    <t>ha</t>
  </si>
  <si>
    <t>6. NYELŐK</t>
  </si>
  <si>
    <t>NYELŐK</t>
  </si>
  <si>
    <t>t CO2/év/ha</t>
  </si>
  <si>
    <t>Nemzeti Alkalmazkodási Központ mószertana</t>
  </si>
  <si>
    <t>Forrás: saját adat</t>
  </si>
  <si>
    <t>erdőterület</t>
  </si>
  <si>
    <t>kerület erdőterülete:</t>
  </si>
  <si>
    <t>NAGYIPAR NÉLKÜL</t>
  </si>
  <si>
    <t>kézzel beírandó - csak ide írjon!</t>
  </si>
  <si>
    <t>IPCC</t>
  </si>
  <si>
    <t>kerület</t>
  </si>
  <si>
    <t>arány</t>
  </si>
  <si>
    <t>%</t>
  </si>
  <si>
    <t>A vizsgált kerületre vonatkozó foglalkoztatotti arány:</t>
  </si>
  <si>
    <t>A kerületre becsülhető emissziós érték:</t>
  </si>
  <si>
    <t>A foglalkoztatottak megoszlása a budapesti kerületek között (2011):</t>
  </si>
  <si>
    <t>1. ENERGIAFOGYASZTÁS KIBOCSÁTÁSA</t>
  </si>
  <si>
    <t>1.2. FÖLDGÁZFOGYASZTÁS KIBOCSÁTÁSA</t>
  </si>
  <si>
    <t>1.2. Földgáz</t>
  </si>
  <si>
    <t>2.1. Egyéb ipari energiafogysztás</t>
  </si>
  <si>
    <t>2.2. Ipari folyamatok</t>
  </si>
  <si>
    <t>KSH 2015</t>
  </si>
  <si>
    <t>Forrás: Nemzeti Üvegházgáz Leltár, 2014-es adat</t>
  </si>
  <si>
    <t>Kerület:</t>
  </si>
  <si>
    <t>Készítette:</t>
  </si>
  <si>
    <t>Elérhetőség:</t>
  </si>
  <si>
    <t>Tehén:</t>
  </si>
  <si>
    <t>6.2. ERDŐK</t>
  </si>
  <si>
    <r>
      <t>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/év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</si>
  <si>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/év</t>
    </r>
  </si>
  <si>
    <t>6.1. TELEPÜLÉSI ZÖLDTERÜLETEK</t>
  </si>
  <si>
    <t>zöldterületek a kerületben:</t>
  </si>
  <si>
    <t>zöldterület</t>
  </si>
  <si>
    <r>
      <t>t CO</t>
    </r>
    <r>
      <rPr>
        <b/>
        <vertAlign val="subscript"/>
        <sz val="10"/>
        <rFont val="Arial"/>
        <family val="2"/>
      </rPr>
      <t>2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</si>
  <si>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/ MWh</t>
    </r>
  </si>
  <si>
    <r>
      <t>t CO</t>
    </r>
    <r>
      <rPr>
        <vertAlign val="subscript"/>
        <sz val="10"/>
        <rFont val="Arial"/>
        <family val="2"/>
      </rPr>
      <t>2</t>
    </r>
  </si>
  <si>
    <r>
      <t>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</t>
    </r>
  </si>
  <si>
    <r>
      <t>t CH</t>
    </r>
    <r>
      <rPr>
        <vertAlign val="subscript"/>
        <sz val="10"/>
        <rFont val="Arial"/>
        <family val="2"/>
      </rPr>
      <t>4</t>
    </r>
  </si>
  <si>
    <r>
      <t>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</si>
  <si>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A Budapestre vonatkozó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emisszió értéke: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</si>
  <si>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</si>
  <si>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 / év</t>
    </r>
  </si>
  <si>
    <r>
      <t>CO</t>
    </r>
    <r>
      <rPr>
        <b/>
        <vertAlign val="subscript"/>
        <sz val="11"/>
        <rFont val="Arial"/>
        <family val="2"/>
      </rPr>
      <t>2</t>
    </r>
  </si>
  <si>
    <r>
      <t>CH</t>
    </r>
    <r>
      <rPr>
        <b/>
        <vertAlign val="subscript"/>
        <sz val="11"/>
        <rFont val="Arial"/>
        <family val="2"/>
      </rPr>
      <t>4</t>
    </r>
  </si>
  <si>
    <r>
      <t>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</si>
  <si>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egyenérték</t>
    </r>
  </si>
  <si>
    <t>Verziószám: v1.2.</t>
  </si>
  <si>
    <r>
      <t>zöldterületek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-elnyelése:</t>
    </r>
  </si>
  <si>
    <r>
      <t>erdők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-elnyelése:</t>
    </r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</si>
</sst>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.00\ _D_M_-;\-* #,##0.00\ _D_M_-;_-* &quot;-&quot;??\ _D_M_-;_-@_-"/>
    <numFmt numFmtId="170" formatCode="0_ ;[Red]\-0\ "/>
    <numFmt numFmtId="171" formatCode="0.000"/>
    <numFmt numFmtId="172" formatCode="0.0"/>
    <numFmt numFmtId="173" formatCode="_-* #,##0.0\ _D_M_-;\-* #,##0.0\ _D_M_-;_-* &quot;-&quot;??\ _D_M_-;_-@_-"/>
    <numFmt numFmtId="174" formatCode="0.0000"/>
    <numFmt numFmtId="175" formatCode="#,##0.0"/>
    <numFmt numFmtId="176" formatCode="0.0%"/>
    <numFmt numFmtId="177" formatCode="#,##0\ &quot;Ft&quot;"/>
    <numFmt numFmtId="178" formatCode="[$-40E]yyyy\.\ mmmm\ d\."/>
    <numFmt numFmtId="179" formatCode="#,##0.00\ &quot;Ft&quot;"/>
    <numFmt numFmtId="180" formatCode="#,##0.0\ &quot;Ft&quot;"/>
    <numFmt numFmtId="181" formatCode="_-* #,##0.0\ &quot;Ft&quot;_-;\-* #,##0.0\ &quot;Ft&quot;_-;_-* &quot;-&quot;??\ &quot;Ft&quot;_-;_-@_-"/>
    <numFmt numFmtId="182" formatCode="_-* #,##0\ &quot;Ft&quot;_-;\-* #,##0\ &quot;Ft&quot;_-;_-* &quot;-&quot;??\ &quot;Ft&quot;_-;_-@_-"/>
    <numFmt numFmtId="183" formatCode="_-* #,##0\ _D_M_-;\-* #,##0\ _D_M_-;_-* &quot;-&quot;??\ _D_M_-;_-@_-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  <numFmt numFmtId="188" formatCode="0.000000"/>
    <numFmt numFmtId="189" formatCode="0.00000"/>
    <numFmt numFmtId="190" formatCode="0.00000000"/>
    <numFmt numFmtId="191" formatCode="0.0000000"/>
    <numFmt numFmtId="192" formatCode="0.0000E+00"/>
    <numFmt numFmtId="193" formatCode="0.000E+00"/>
    <numFmt numFmtId="194" formatCode="0.0E+00"/>
    <numFmt numFmtId="195" formatCode="0E+00"/>
    <numFmt numFmtId="196" formatCode="#,##0.00_ ;\-#,##0.00\ "/>
    <numFmt numFmtId="197" formatCode="#,##0.0_ ;\-#,##0.0\ "/>
    <numFmt numFmtId="198" formatCode="#,##0_ ;\-#,##0\ 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9"/>
      <name val="Microsoft Sans Serif"/>
      <family val="2"/>
    </font>
    <font>
      <sz val="10"/>
      <name val="Times New Roman"/>
      <family val="1"/>
    </font>
    <font>
      <sz val="10"/>
      <color indexed="4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name val="Arial"/>
      <family val="2"/>
    </font>
    <font>
      <b/>
      <sz val="18"/>
      <color indexed="40"/>
      <name val="Cambria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u val="single"/>
      <sz val="11"/>
      <color indexed="20"/>
      <name val="Calibri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40"/>
      <name val="Arial"/>
      <family val="2"/>
    </font>
    <font>
      <sz val="22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11"/>
      <color theme="0"/>
      <name val="Arial"/>
      <family val="2"/>
    </font>
    <font>
      <sz val="10"/>
      <color theme="8"/>
      <name val="Arial"/>
      <family val="2"/>
    </font>
    <font>
      <b/>
      <u val="single"/>
      <sz val="10"/>
      <color theme="3"/>
      <name val="Arial"/>
      <family val="2"/>
    </font>
    <font>
      <sz val="22"/>
      <color theme="0"/>
      <name val="Arial"/>
      <family val="2"/>
    </font>
    <font>
      <sz val="11"/>
      <color theme="0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9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9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4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9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5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50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51" fillId="48" borderId="1" applyNumberFormat="0" applyAlignment="0" applyProtection="0"/>
    <xf numFmtId="0" fontId="6" fillId="18" borderId="2" applyNumberFormat="0" applyAlignment="0" applyProtection="0"/>
    <xf numFmtId="0" fontId="6" fillId="19" borderId="2" applyNumberFormat="0" applyAlignment="0" applyProtection="0"/>
    <xf numFmtId="0" fontId="6" fillId="18" borderId="2" applyNumberFormat="0" applyAlignment="0" applyProtection="0"/>
    <xf numFmtId="0" fontId="51" fillId="48" borderId="1" applyNumberFormat="0" applyAlignment="0" applyProtection="0"/>
    <xf numFmtId="0" fontId="52" fillId="49" borderId="3" applyNumberFormat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10" fillId="0" borderId="5" applyNumberFormat="0" applyFill="0" applyAlignment="0" applyProtection="0"/>
    <xf numFmtId="0" fontId="55" fillId="0" borderId="6" applyNumberFormat="0" applyFill="0" applyAlignment="0" applyProtection="0"/>
    <xf numFmtId="0" fontId="11" fillId="0" borderId="7" applyNumberFormat="0" applyFill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2" fillId="49" borderId="3" applyNumberFormat="0" applyAlignment="0" applyProtection="0"/>
    <xf numFmtId="0" fontId="13" fillId="50" borderId="10" applyNumberFormat="0" applyAlignment="0" applyProtection="0"/>
    <xf numFmtId="0" fontId="13" fillId="51" borderId="10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0" fillId="54" borderId="14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0" fillId="6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61" fillId="70" borderId="15" applyNumberFormat="0" applyAlignment="0" applyProtection="0"/>
    <xf numFmtId="0" fontId="16" fillId="71" borderId="16" applyNumberFormat="0" applyAlignment="0" applyProtection="0"/>
    <xf numFmtId="0" fontId="16" fillId="72" borderId="16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 applyAlignment="0">
      <protection locked="0"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17" applyNumberFormat="0" applyFill="0" applyAlignment="0" applyProtection="0"/>
    <xf numFmtId="0" fontId="7" fillId="0" borderId="1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4" fillId="7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6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66" fillId="70" borderId="1" applyNumberFormat="0" applyAlignment="0" applyProtection="0"/>
    <xf numFmtId="0" fontId="20" fillId="71" borderId="2" applyNumberFormat="0" applyAlignment="0" applyProtection="0"/>
    <xf numFmtId="0" fontId="20" fillId="72" borderId="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66" borderId="0" xfId="0" applyFont="1" applyFill="1" applyAlignment="1">
      <alignment/>
    </xf>
    <xf numFmtId="0" fontId="0" fillId="66" borderId="0" xfId="0" applyFill="1" applyAlignment="1">
      <alignment/>
    </xf>
    <xf numFmtId="0" fontId="0" fillId="64" borderId="0" xfId="0" applyFill="1" applyAlignment="1">
      <alignment/>
    </xf>
    <xf numFmtId="0" fontId="0" fillId="64" borderId="0" xfId="0" applyFont="1" applyFill="1" applyAlignment="1">
      <alignment wrapText="1"/>
    </xf>
    <xf numFmtId="0" fontId="67" fillId="0" borderId="0" xfId="0" applyFont="1" applyAlignment="1">
      <alignment/>
    </xf>
    <xf numFmtId="0" fontId="1" fillId="0" borderId="0" xfId="97" applyAlignment="1" applyProtection="1">
      <alignment/>
      <protection/>
    </xf>
    <xf numFmtId="0" fontId="0" fillId="66" borderId="0" xfId="0" applyFont="1" applyFill="1" applyAlignment="1">
      <alignment/>
    </xf>
    <xf numFmtId="0" fontId="67" fillId="77" borderId="20" xfId="0" applyFont="1" applyFill="1" applyBorder="1" applyAlignment="1">
      <alignment/>
    </xf>
    <xf numFmtId="0" fontId="0" fillId="68" borderId="0" xfId="0" applyFill="1" applyAlignment="1">
      <alignment/>
    </xf>
    <xf numFmtId="0" fontId="68" fillId="68" borderId="0" xfId="0" applyFont="1" applyFill="1" applyAlignment="1">
      <alignment/>
    </xf>
    <xf numFmtId="9" fontId="68" fillId="68" borderId="0" xfId="162" applyFont="1" applyFill="1" applyAlignment="1">
      <alignment/>
    </xf>
    <xf numFmtId="0" fontId="68" fillId="68" borderId="0" xfId="0" applyFont="1" applyFill="1" applyAlignment="1" quotePrefix="1">
      <alignment/>
    </xf>
    <xf numFmtId="0" fontId="69" fillId="68" borderId="0" xfId="0" applyFont="1" applyFill="1" applyAlignment="1">
      <alignment/>
    </xf>
    <xf numFmtId="0" fontId="4" fillId="0" borderId="0" xfId="0" applyFont="1" applyAlignment="1">
      <alignment/>
    </xf>
    <xf numFmtId="171" fontId="0" fillId="0" borderId="20" xfId="0" applyNumberFormat="1" applyBorder="1" applyAlignment="1">
      <alignment/>
    </xf>
    <xf numFmtId="171" fontId="0" fillId="0" borderId="20" xfId="0" applyNumberFormat="1" applyFill="1" applyBorder="1" applyAlignment="1">
      <alignment/>
    </xf>
    <xf numFmtId="0" fontId="70" fillId="0" borderId="0" xfId="0" applyFont="1" applyAlignment="1">
      <alignment/>
    </xf>
    <xf numFmtId="0" fontId="0" fillId="63" borderId="20" xfId="0" applyFill="1" applyBorder="1" applyAlignment="1">
      <alignment/>
    </xf>
    <xf numFmtId="3" fontId="0" fillId="63" borderId="20" xfId="0" applyNumberFormat="1" applyFont="1" applyFill="1" applyBorder="1" applyAlignment="1">
      <alignment/>
    </xf>
    <xf numFmtId="0" fontId="0" fillId="63" borderId="20" xfId="0" applyFont="1" applyFill="1" applyBorder="1" applyAlignment="1">
      <alignment/>
    </xf>
    <xf numFmtId="171" fontId="0" fillId="77" borderId="20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63" borderId="0" xfId="0" applyFont="1" applyFill="1" applyAlignment="1">
      <alignment horizontal="center" vertical="center" textRotation="90"/>
    </xf>
    <xf numFmtId="0" fontId="25" fillId="66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0" borderId="0" xfId="0" applyFont="1" applyFill="1" applyBorder="1" applyAlignment="1">
      <alignment/>
    </xf>
    <xf numFmtId="0" fontId="26" fillId="63" borderId="22" xfId="0" applyFont="1" applyFill="1" applyBorder="1" applyAlignment="1">
      <alignment/>
    </xf>
    <xf numFmtId="0" fontId="26" fillId="63" borderId="23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6" fillId="63" borderId="25" xfId="0" applyFont="1" applyFill="1" applyBorder="1" applyAlignment="1">
      <alignment/>
    </xf>
    <xf numFmtId="0" fontId="26" fillId="63" borderId="26" xfId="0" applyFont="1" applyFill="1" applyBorder="1" applyAlignment="1">
      <alignment/>
    </xf>
    <xf numFmtId="0" fontId="26" fillId="20" borderId="27" xfId="0" applyFont="1" applyFill="1" applyBorder="1" applyAlignment="1">
      <alignment/>
    </xf>
    <xf numFmtId="16" fontId="25" fillId="20" borderId="0" xfId="0" applyNumberFormat="1" applyFont="1" applyFill="1" applyBorder="1" applyAlignment="1">
      <alignment/>
    </xf>
    <xf numFmtId="0" fontId="26" fillId="20" borderId="28" xfId="0" applyFont="1" applyFill="1" applyBorder="1" applyAlignment="1">
      <alignment/>
    </xf>
    <xf numFmtId="0" fontId="26" fillId="66" borderId="25" xfId="0" applyFont="1" applyFill="1" applyBorder="1" applyAlignment="1">
      <alignment/>
    </xf>
    <xf numFmtId="0" fontId="26" fillId="66" borderId="26" xfId="0" applyFont="1" applyFill="1" applyBorder="1" applyAlignment="1">
      <alignment/>
    </xf>
    <xf numFmtId="0" fontId="25" fillId="78" borderId="0" xfId="0" applyFont="1" applyFill="1" applyAlignment="1">
      <alignment horizontal="center" vertical="center" textRotation="90"/>
    </xf>
    <xf numFmtId="0" fontId="26" fillId="78" borderId="0" xfId="0" applyFont="1" applyFill="1" applyAlignment="1">
      <alignment/>
    </xf>
    <xf numFmtId="0" fontId="25" fillId="78" borderId="0" xfId="0" applyFont="1" applyFill="1" applyAlignment="1">
      <alignment/>
    </xf>
    <xf numFmtId="0" fontId="26" fillId="79" borderId="0" xfId="0" applyFont="1" applyFill="1" applyAlignment="1">
      <alignment vertical="center"/>
    </xf>
    <xf numFmtId="0" fontId="25" fillId="79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/>
    </xf>
    <xf numFmtId="171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0" fontId="0" fillId="0" borderId="20" xfId="0" applyFill="1" applyBorder="1" applyAlignment="1">
      <alignment/>
    </xf>
    <xf numFmtId="195" fontId="0" fillId="0" borderId="0" xfId="0" applyNumberFormat="1" applyAlignment="1">
      <alignment/>
    </xf>
    <xf numFmtId="2" fontId="0" fillId="0" borderId="29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0" fillId="63" borderId="20" xfId="133" applyNumberFormat="1" applyFont="1" applyFill="1" applyBorder="1">
      <alignment/>
      <protection/>
    </xf>
    <xf numFmtId="0" fontId="4" fillId="64" borderId="0" xfId="0" applyFont="1" applyFill="1" applyAlignment="1">
      <alignment/>
    </xf>
    <xf numFmtId="0" fontId="0" fillId="65" borderId="0" xfId="0" applyFill="1" applyAlignment="1">
      <alignment/>
    </xf>
    <xf numFmtId="0" fontId="4" fillId="65" borderId="0" xfId="0" applyFont="1" applyFill="1" applyAlignment="1">
      <alignment/>
    </xf>
    <xf numFmtId="2" fontId="4" fillId="64" borderId="21" xfId="0" applyNumberFormat="1" applyFont="1" applyFill="1" applyBorder="1" applyAlignment="1">
      <alignment/>
    </xf>
    <xf numFmtId="2" fontId="4" fillId="65" borderId="21" xfId="0" applyNumberFormat="1" applyFont="1" applyFill="1" applyBorder="1" applyAlignment="1">
      <alignment/>
    </xf>
    <xf numFmtId="0" fontId="4" fillId="42" borderId="0" xfId="0" applyFont="1" applyFill="1" applyAlignment="1">
      <alignment/>
    </xf>
    <xf numFmtId="2" fontId="4" fillId="42" borderId="21" xfId="0" applyNumberFormat="1" applyFont="1" applyFill="1" applyBorder="1" applyAlignment="1">
      <alignment/>
    </xf>
    <xf numFmtId="2" fontId="4" fillId="64" borderId="25" xfId="0" applyNumberFormat="1" applyFont="1" applyFill="1" applyBorder="1" applyAlignment="1">
      <alignment/>
    </xf>
    <xf numFmtId="2" fontId="4" fillId="64" borderId="26" xfId="0" applyNumberFormat="1" applyFont="1" applyFill="1" applyBorder="1" applyAlignment="1">
      <alignment/>
    </xf>
    <xf numFmtId="1" fontId="4" fillId="65" borderId="21" xfId="0" applyNumberFormat="1" applyFont="1" applyFill="1" applyBorder="1" applyAlignment="1">
      <alignment/>
    </xf>
    <xf numFmtId="9" fontId="0" fillId="63" borderId="20" xfId="162" applyFont="1" applyFill="1" applyBorder="1" applyAlignment="1">
      <alignment/>
    </xf>
    <xf numFmtId="9" fontId="0" fillId="77" borderId="20" xfId="162" applyFont="1" applyFill="1" applyBorder="1" applyAlignment="1">
      <alignment/>
    </xf>
    <xf numFmtId="196" fontId="25" fillId="34" borderId="23" xfId="91" applyNumberFormat="1" applyFont="1" applyFill="1" applyBorder="1" applyAlignment="1">
      <alignment/>
    </xf>
    <xf numFmtId="196" fontId="25" fillId="63" borderId="21" xfId="91" applyNumberFormat="1" applyFont="1" applyFill="1" applyBorder="1" applyAlignment="1">
      <alignment/>
    </xf>
    <xf numFmtId="196" fontId="25" fillId="2" borderId="0" xfId="91" applyNumberFormat="1" applyFont="1" applyFill="1" applyBorder="1" applyAlignment="1">
      <alignment/>
    </xf>
    <xf numFmtId="196" fontId="25" fillId="2" borderId="24" xfId="91" applyNumberFormat="1" applyFont="1" applyFill="1" applyBorder="1" applyAlignment="1">
      <alignment/>
    </xf>
    <xf numFmtId="196" fontId="25" fillId="78" borderId="0" xfId="91" applyNumberFormat="1" applyFont="1" applyFill="1" applyAlignment="1">
      <alignment/>
    </xf>
    <xf numFmtId="196" fontId="25" fillId="34" borderId="26" xfId="91" applyNumberFormat="1" applyFont="1" applyFill="1" applyBorder="1" applyAlignment="1">
      <alignment/>
    </xf>
    <xf numFmtId="196" fontId="25" fillId="34" borderId="30" xfId="91" applyNumberFormat="1" applyFont="1" applyFill="1" applyBorder="1" applyAlignment="1">
      <alignment/>
    </xf>
    <xf numFmtId="196" fontId="25" fillId="34" borderId="31" xfId="91" applyNumberFormat="1" applyFont="1" applyFill="1" applyBorder="1" applyAlignment="1">
      <alignment/>
    </xf>
    <xf numFmtId="196" fontId="26" fillId="79" borderId="21" xfId="91" applyNumberFormat="1" applyFont="1" applyFill="1" applyBorder="1" applyAlignment="1">
      <alignment vertical="center"/>
    </xf>
    <xf numFmtId="196" fontId="25" fillId="29" borderId="26" xfId="91" applyNumberFormat="1" applyFont="1" applyFill="1" applyBorder="1" applyAlignment="1">
      <alignment/>
    </xf>
    <xf numFmtId="196" fontId="25" fillId="66" borderId="21" xfId="91" applyNumberFormat="1" applyFont="1" applyFill="1" applyBorder="1" applyAlignment="1">
      <alignment/>
    </xf>
    <xf numFmtId="196" fontId="26" fillId="64" borderId="21" xfId="91" applyNumberFormat="1" applyFont="1" applyFill="1" applyBorder="1" applyAlignment="1">
      <alignment vertical="center"/>
    </xf>
    <xf numFmtId="196" fontId="26" fillId="65" borderId="21" xfId="91" applyNumberFormat="1" applyFont="1" applyFill="1" applyBorder="1" applyAlignment="1">
      <alignment vertical="center"/>
    </xf>
    <xf numFmtId="196" fontId="26" fillId="42" borderId="21" xfId="91" applyNumberFormat="1" applyFont="1" applyFill="1" applyBorder="1" applyAlignment="1">
      <alignment vertical="center"/>
    </xf>
    <xf numFmtId="196" fontId="71" fillId="80" borderId="21" xfId="91" applyNumberFormat="1" applyFont="1" applyFill="1" applyBorder="1" applyAlignment="1">
      <alignment vertical="center"/>
    </xf>
    <xf numFmtId="0" fontId="26" fillId="64" borderId="29" xfId="0" applyFont="1" applyFill="1" applyBorder="1" applyAlignment="1">
      <alignment horizontal="center"/>
    </xf>
    <xf numFmtId="0" fontId="26" fillId="65" borderId="29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64" borderId="32" xfId="0" applyFont="1" applyFill="1" applyBorder="1" applyAlignment="1">
      <alignment horizontal="center"/>
    </xf>
    <xf numFmtId="0" fontId="26" fillId="65" borderId="32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2" fontId="4" fillId="6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64" borderId="0" xfId="0" applyFont="1" applyFill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7" fillId="63" borderId="20" xfId="0" applyFont="1" applyFill="1" applyBorder="1" applyAlignment="1">
      <alignment/>
    </xf>
    <xf numFmtId="0" fontId="0" fillId="78" borderId="0" xfId="0" applyFill="1" applyAlignment="1">
      <alignment/>
    </xf>
    <xf numFmtId="0" fontId="0" fillId="78" borderId="0" xfId="0" applyFont="1" applyFill="1" applyAlignment="1">
      <alignment/>
    </xf>
    <xf numFmtId="0" fontId="4" fillId="78" borderId="0" xfId="0" applyFont="1" applyFill="1" applyAlignment="1">
      <alignment/>
    </xf>
    <xf numFmtId="16" fontId="0" fillId="78" borderId="0" xfId="0" applyNumberFormat="1" applyFill="1" applyAlignment="1">
      <alignment/>
    </xf>
    <xf numFmtId="0" fontId="70" fillId="0" borderId="0" xfId="0" applyFont="1" applyFill="1" applyAlignment="1">
      <alignment/>
    </xf>
    <xf numFmtId="2" fontId="73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63" borderId="20" xfId="0" applyFont="1" applyFill="1" applyBorder="1" applyAlignment="1">
      <alignment horizontal="right"/>
    </xf>
    <xf numFmtId="0" fontId="0" fillId="77" borderId="20" xfId="0" applyFont="1" applyFill="1" applyBorder="1" applyAlignment="1">
      <alignment horizontal="right"/>
    </xf>
    <xf numFmtId="0" fontId="73" fillId="0" borderId="0" xfId="0" applyFont="1" applyAlignment="1">
      <alignment/>
    </xf>
    <xf numFmtId="0" fontId="0" fillId="77" borderId="20" xfId="0" applyFill="1" applyBorder="1" applyAlignment="1">
      <alignment/>
    </xf>
    <xf numFmtId="2" fontId="0" fillId="77" borderId="20" xfId="0" applyNumberFormat="1" applyFill="1" applyBorder="1" applyAlignment="1">
      <alignment/>
    </xf>
    <xf numFmtId="0" fontId="25" fillId="63" borderId="0" xfId="0" applyFont="1" applyFill="1" applyAlignment="1">
      <alignment horizontal="center" vertical="center" textRotation="90"/>
    </xf>
    <xf numFmtId="0" fontId="4" fillId="0" borderId="36" xfId="0" applyFont="1" applyFill="1" applyBorder="1" applyAlignment="1">
      <alignment/>
    </xf>
    <xf numFmtId="0" fontId="0" fillId="0" borderId="37" xfId="0" applyBorder="1" applyAlignment="1">
      <alignment/>
    </xf>
    <xf numFmtId="0" fontId="7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64" borderId="0" xfId="0" applyFont="1" applyFill="1" applyAlignment="1">
      <alignment horizontal="left" wrapText="1"/>
    </xf>
    <xf numFmtId="3" fontId="0" fillId="0" borderId="0" xfId="0" applyNumberFormat="1" applyAlignment="1">
      <alignment/>
    </xf>
    <xf numFmtId="3" fontId="29" fillId="63" borderId="20" xfId="0" applyNumberFormat="1" applyFont="1" applyFill="1" applyBorder="1" applyAlignment="1">
      <alignment/>
    </xf>
    <xf numFmtId="4" fontId="0" fillId="77" borderId="20" xfId="0" applyNumberFormat="1" applyFill="1" applyBorder="1" applyAlignment="1">
      <alignment/>
    </xf>
    <xf numFmtId="3" fontId="0" fillId="77" borderId="20" xfId="0" applyNumberFormat="1" applyFill="1" applyBorder="1" applyAlignment="1">
      <alignment/>
    </xf>
    <xf numFmtId="0" fontId="30" fillId="0" borderId="0" xfId="0" applyFont="1" applyAlignment="1">
      <alignment/>
    </xf>
    <xf numFmtId="2" fontId="0" fillId="0" borderId="20" xfId="0" applyNumberFormat="1" applyFill="1" applyBorder="1" applyAlignment="1">
      <alignment/>
    </xf>
    <xf numFmtId="3" fontId="0" fillId="63" borderId="20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135" applyFont="1">
      <alignment/>
      <protection/>
    </xf>
    <xf numFmtId="0" fontId="0" fillId="77" borderId="20" xfId="135" applyFill="1" applyBorder="1">
      <alignment/>
      <protection/>
    </xf>
    <xf numFmtId="0" fontId="0" fillId="78" borderId="20" xfId="0" applyFill="1" applyBorder="1" applyAlignment="1">
      <alignment/>
    </xf>
    <xf numFmtId="0" fontId="0" fillId="0" borderId="0" xfId="135">
      <alignment/>
      <protection/>
    </xf>
    <xf numFmtId="0" fontId="4" fillId="66" borderId="0" xfId="0" applyFont="1" applyFill="1" applyAlignment="1">
      <alignment/>
    </xf>
    <xf numFmtId="0" fontId="0" fillId="66" borderId="0" xfId="0" applyFill="1" applyAlignment="1">
      <alignment/>
    </xf>
    <xf numFmtId="0" fontId="0" fillId="66" borderId="0" xfId="0" applyFont="1" applyFill="1" applyAlignment="1">
      <alignment/>
    </xf>
    <xf numFmtId="0" fontId="70" fillId="0" borderId="0" xfId="0" applyFont="1" applyAlignment="1">
      <alignment/>
    </xf>
    <xf numFmtId="0" fontId="0" fillId="63" borderId="20" xfId="0" applyFill="1" applyBorder="1" applyAlignment="1">
      <alignment/>
    </xf>
    <xf numFmtId="0" fontId="0" fillId="78" borderId="0" xfId="0" applyFill="1" applyAlignment="1">
      <alignment/>
    </xf>
    <xf numFmtId="0" fontId="0" fillId="78" borderId="0" xfId="0" applyFill="1" applyAlignment="1">
      <alignment/>
    </xf>
    <xf numFmtId="0" fontId="0" fillId="77" borderId="20" xfId="135" applyFill="1" applyBorder="1">
      <alignment/>
      <protection/>
    </xf>
    <xf numFmtId="0" fontId="0" fillId="64" borderId="0" xfId="0" applyFill="1" applyAlignment="1">
      <alignment/>
    </xf>
    <xf numFmtId="0" fontId="70" fillId="0" borderId="0" xfId="0" applyFont="1" applyAlignment="1">
      <alignment/>
    </xf>
    <xf numFmtId="0" fontId="25" fillId="63" borderId="0" xfId="0" applyFont="1" applyFill="1" applyAlignment="1">
      <alignment horizontal="center" vertical="center" textRotation="90"/>
    </xf>
    <xf numFmtId="0" fontId="25" fillId="79" borderId="0" xfId="0" applyFont="1" applyFill="1" applyAlignment="1">
      <alignment vertical="center"/>
    </xf>
    <xf numFmtId="0" fontId="4" fillId="64" borderId="0" xfId="0" applyFont="1" applyFill="1" applyAlignment="1">
      <alignment/>
    </xf>
    <xf numFmtId="2" fontId="4" fillId="64" borderId="21" xfId="0" applyNumberFormat="1" applyFont="1" applyFill="1" applyBorder="1" applyAlignment="1">
      <alignment/>
    </xf>
    <xf numFmtId="0" fontId="4" fillId="64" borderId="0" xfId="0" applyFont="1" applyFill="1" applyAlignment="1">
      <alignment horizontal="left" wrapText="1"/>
    </xf>
    <xf numFmtId="0" fontId="0" fillId="63" borderId="20" xfId="135" applyFill="1" applyBorder="1">
      <alignment/>
      <protection/>
    </xf>
    <xf numFmtId="0" fontId="0" fillId="0" borderId="20" xfId="135" applyBorder="1">
      <alignment/>
      <protection/>
    </xf>
    <xf numFmtId="0" fontId="0" fillId="0" borderId="0" xfId="135" applyFont="1" applyFill="1" applyBorder="1">
      <alignment/>
      <protection/>
    </xf>
    <xf numFmtId="0" fontId="26" fillId="79" borderId="0" xfId="0" applyFont="1" applyFill="1" applyAlignment="1">
      <alignment vertical="center"/>
    </xf>
    <xf numFmtId="0" fontId="25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/>
    </xf>
    <xf numFmtId="196" fontId="26" fillId="64" borderId="21" xfId="94" applyNumberFormat="1" applyFont="1" applyFill="1" applyBorder="1" applyAlignment="1">
      <alignment vertical="center"/>
    </xf>
    <xf numFmtId="196" fontId="26" fillId="65" borderId="21" xfId="94" applyNumberFormat="1" applyFont="1" applyFill="1" applyBorder="1" applyAlignment="1">
      <alignment vertical="center"/>
    </xf>
    <xf numFmtId="196" fontId="26" fillId="42" borderId="21" xfId="94" applyNumberFormat="1" applyFont="1" applyFill="1" applyBorder="1" applyAlignment="1">
      <alignment vertical="center"/>
    </xf>
    <xf numFmtId="196" fontId="71" fillId="80" borderId="21" xfId="94" applyNumberFormat="1" applyFont="1" applyFill="1" applyBorder="1" applyAlignment="1">
      <alignment vertical="center"/>
    </xf>
    <xf numFmtId="0" fontId="25" fillId="78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78" borderId="36" xfId="0" applyFont="1" applyFill="1" applyBorder="1" applyAlignment="1">
      <alignment/>
    </xf>
    <xf numFmtId="0" fontId="0" fillId="78" borderId="33" xfId="0" applyFill="1" applyBorder="1" applyAlignment="1">
      <alignment/>
    </xf>
    <xf numFmtId="0" fontId="0" fillId="78" borderId="34" xfId="0" applyFont="1" applyFill="1" applyBorder="1" applyAlignment="1">
      <alignment/>
    </xf>
    <xf numFmtId="0" fontId="0" fillId="78" borderId="38" xfId="0" applyFont="1" applyFill="1" applyBorder="1" applyAlignment="1">
      <alignment/>
    </xf>
    <xf numFmtId="0" fontId="0" fillId="78" borderId="34" xfId="0" applyFill="1" applyBorder="1" applyAlignment="1">
      <alignment/>
    </xf>
    <xf numFmtId="0" fontId="0" fillId="78" borderId="38" xfId="0" applyFill="1" applyBorder="1" applyAlignment="1">
      <alignment/>
    </xf>
    <xf numFmtId="0" fontId="4" fillId="0" borderId="40" xfId="0" applyFont="1" applyBorder="1" applyAlignment="1">
      <alignment/>
    </xf>
    <xf numFmtId="0" fontId="4" fillId="64" borderId="40" xfId="0" applyFont="1" applyFill="1" applyBorder="1" applyAlignment="1">
      <alignment/>
    </xf>
    <xf numFmtId="0" fontId="70" fillId="0" borderId="38" xfId="0" applyFont="1" applyFill="1" applyBorder="1" applyAlignment="1">
      <alignment horizontal="right"/>
    </xf>
    <xf numFmtId="0" fontId="70" fillId="78" borderId="41" xfId="0" applyFont="1" applyFill="1" applyBorder="1" applyAlignment="1">
      <alignment horizontal="right"/>
    </xf>
    <xf numFmtId="0" fontId="0" fillId="78" borderId="35" xfId="0" applyFont="1" applyFill="1" applyBorder="1" applyAlignment="1">
      <alignment/>
    </xf>
    <xf numFmtId="0" fontId="70" fillId="78" borderId="0" xfId="0" applyFont="1" applyFill="1" applyAlignment="1">
      <alignment horizontal="right"/>
    </xf>
    <xf numFmtId="0" fontId="4" fillId="64" borderId="22" xfId="0" applyFont="1" applyFill="1" applyBorder="1" applyAlignment="1">
      <alignment/>
    </xf>
    <xf numFmtId="0" fontId="0" fillId="64" borderId="23" xfId="0" applyFill="1" applyBorder="1" applyAlignment="1">
      <alignment/>
    </xf>
    <xf numFmtId="0" fontId="4" fillId="64" borderId="23" xfId="0" applyFont="1" applyFill="1" applyBorder="1" applyAlignment="1">
      <alignment/>
    </xf>
    <xf numFmtId="0" fontId="0" fillId="64" borderId="28" xfId="0" applyFill="1" applyBorder="1" applyAlignment="1">
      <alignment/>
    </xf>
    <xf numFmtId="0" fontId="0" fillId="64" borderId="24" xfId="0" applyFill="1" applyBorder="1" applyAlignment="1">
      <alignment/>
    </xf>
    <xf numFmtId="0" fontId="4" fillId="64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65" borderId="24" xfId="0" applyFont="1" applyFill="1" applyBorder="1" applyAlignment="1">
      <alignment/>
    </xf>
    <xf numFmtId="0" fontId="4" fillId="42" borderId="24" xfId="0" applyFont="1" applyFill="1" applyBorder="1" applyAlignment="1">
      <alignment/>
    </xf>
    <xf numFmtId="0" fontId="0" fillId="64" borderId="0" xfId="0" applyFill="1" applyBorder="1" applyAlignment="1">
      <alignment/>
    </xf>
    <xf numFmtId="0" fontId="4" fillId="65" borderId="0" xfId="0" applyFont="1" applyFill="1" applyBorder="1" applyAlignment="1">
      <alignment/>
    </xf>
    <xf numFmtId="0" fontId="4" fillId="64" borderId="0" xfId="0" applyFont="1" applyFill="1" applyBorder="1" applyAlignment="1">
      <alignment/>
    </xf>
    <xf numFmtId="0" fontId="31" fillId="0" borderId="20" xfId="0" applyFont="1" applyBorder="1" applyAlignment="1">
      <alignment/>
    </xf>
    <xf numFmtId="0" fontId="31" fillId="63" borderId="20" xfId="0" applyFont="1" applyFill="1" applyBorder="1" applyAlignment="1">
      <alignment horizontal="right"/>
    </xf>
    <xf numFmtId="0" fontId="31" fillId="6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63" borderId="20" xfId="0" applyFill="1" applyBorder="1" applyAlignment="1">
      <alignment horizontal="right"/>
    </xf>
    <xf numFmtId="0" fontId="1" fillId="63" borderId="20" xfId="97" applyFill="1" applyBorder="1" applyAlignment="1" applyProtection="1">
      <alignment horizontal="right"/>
      <protection/>
    </xf>
    <xf numFmtId="0" fontId="27" fillId="78" borderId="0" xfId="0" applyFont="1" applyFill="1" applyAlignment="1">
      <alignment horizontal="center"/>
    </xf>
    <xf numFmtId="0" fontId="28" fillId="78" borderId="0" xfId="0" applyFont="1" applyFill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38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64" borderId="0" xfId="0" applyFont="1" applyFill="1" applyAlignment="1">
      <alignment horizontal="left" wrapText="1"/>
    </xf>
    <xf numFmtId="0" fontId="4" fillId="42" borderId="0" xfId="0" applyFont="1" applyFill="1" applyAlignment="1">
      <alignment horizontal="center" wrapText="1"/>
    </xf>
    <xf numFmtId="0" fontId="4" fillId="42" borderId="0" xfId="0" applyFont="1" applyFill="1" applyBorder="1" applyAlignment="1">
      <alignment horizontal="center" wrapText="1"/>
    </xf>
    <xf numFmtId="0" fontId="4" fillId="42" borderId="24" xfId="0" applyFont="1" applyFill="1" applyBorder="1" applyAlignment="1">
      <alignment horizontal="center" wrapText="1"/>
    </xf>
    <xf numFmtId="0" fontId="25" fillId="63" borderId="0" xfId="0" applyFont="1" applyFill="1" applyAlignment="1">
      <alignment horizontal="center" vertical="center" textRotation="90"/>
    </xf>
    <xf numFmtId="0" fontId="25" fillId="79" borderId="0" xfId="0" applyFont="1" applyFill="1" applyBorder="1" applyAlignment="1">
      <alignment horizontal="center"/>
    </xf>
    <xf numFmtId="0" fontId="71" fillId="80" borderId="29" xfId="0" applyFont="1" applyFill="1" applyBorder="1" applyAlignment="1">
      <alignment horizontal="center" vertical="center"/>
    </xf>
    <xf numFmtId="0" fontId="71" fillId="80" borderId="32" xfId="0" applyFont="1" applyFill="1" applyBorder="1" applyAlignment="1">
      <alignment horizontal="center" vertical="center"/>
    </xf>
    <xf numFmtId="0" fontId="74" fillId="63" borderId="22" xfId="0" applyFont="1" applyFill="1" applyBorder="1" applyAlignment="1">
      <alignment horizontal="center"/>
    </xf>
    <xf numFmtId="0" fontId="74" fillId="63" borderId="23" xfId="0" applyFont="1" applyFill="1" applyBorder="1" applyAlignment="1">
      <alignment horizontal="center"/>
    </xf>
    <xf numFmtId="0" fontId="74" fillId="63" borderId="47" xfId="0" applyFont="1" applyFill="1" applyBorder="1" applyAlignment="1">
      <alignment horizontal="center"/>
    </xf>
    <xf numFmtId="0" fontId="74" fillId="63" borderId="27" xfId="0" applyFont="1" applyFill="1" applyBorder="1" applyAlignment="1">
      <alignment horizontal="center"/>
    </xf>
    <xf numFmtId="0" fontId="74" fillId="63" borderId="0" xfId="0" applyFont="1" applyFill="1" applyBorder="1" applyAlignment="1">
      <alignment horizontal="center"/>
    </xf>
    <xf numFmtId="0" fontId="74" fillId="63" borderId="30" xfId="0" applyFont="1" applyFill="1" applyBorder="1" applyAlignment="1">
      <alignment horizontal="center"/>
    </xf>
    <xf numFmtId="0" fontId="75" fillId="63" borderId="28" xfId="0" applyFont="1" applyFill="1" applyBorder="1" applyAlignment="1">
      <alignment horizontal="center"/>
    </xf>
    <xf numFmtId="0" fontId="75" fillId="63" borderId="24" xfId="0" applyFont="1" applyFill="1" applyBorder="1" applyAlignment="1">
      <alignment horizontal="center"/>
    </xf>
    <xf numFmtId="0" fontId="75" fillId="63" borderId="31" xfId="0" applyFont="1" applyFill="1" applyBorder="1" applyAlignment="1">
      <alignment horizontal="center"/>
    </xf>
    <xf numFmtId="0" fontId="4" fillId="66" borderId="0" xfId="0" applyFont="1" applyFill="1" applyAlignment="1">
      <alignment horizontal="center" vertical="center"/>
    </xf>
  </cellXfs>
  <cellStyles count="154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2x indented GHG Textfiels" xfId="33"/>
    <cellStyle name="40% - 1. jelölőszín" xfId="34"/>
    <cellStyle name="40% - 1. jelölőszín 2" xfId="35"/>
    <cellStyle name="40% - 1. jelölőszín 3" xfId="36"/>
    <cellStyle name="40% - 2. jelölőszín" xfId="37"/>
    <cellStyle name="40% - 2. jelölőszín 2" xfId="38"/>
    <cellStyle name="40% - 2. jelölőszín 3" xfId="39"/>
    <cellStyle name="40% - 3. jelölőszín" xfId="40"/>
    <cellStyle name="40% - 3. jelölőszín 2" xfId="41"/>
    <cellStyle name="40% - 3. jelölőszín 3" xfId="42"/>
    <cellStyle name="40% - 4. jelölőszín" xfId="43"/>
    <cellStyle name="40% - 4. jelölőszín 2" xfId="44"/>
    <cellStyle name="40% - 4. jelölőszín 3" xfId="45"/>
    <cellStyle name="40% - 5. jelölőszín" xfId="46"/>
    <cellStyle name="40% - 5. jelölőszín 2" xfId="47"/>
    <cellStyle name="40% - 5. jelölőszín 3" xfId="48"/>
    <cellStyle name="40% - 6. jelölőszín" xfId="49"/>
    <cellStyle name="40% - 6. jelölőszín 2" xfId="50"/>
    <cellStyle name="40% - 6. jelölőszín 3" xfId="51"/>
    <cellStyle name="5x indented GHG Textfiels" xfId="52"/>
    <cellStyle name="60% - 1. jelölőszín" xfId="53"/>
    <cellStyle name="60% - 1. jelölőszín 2" xfId="54"/>
    <cellStyle name="60% - 1. jelölőszín 3" xfId="55"/>
    <cellStyle name="60% - 2. jelölőszín" xfId="56"/>
    <cellStyle name="60% - 2. jelölőszín 2" xfId="57"/>
    <cellStyle name="60% - 2. jelölőszín 3" xfId="58"/>
    <cellStyle name="60% - 3. jelölőszín" xfId="59"/>
    <cellStyle name="60% - 3. jelölőszín 2" xfId="60"/>
    <cellStyle name="60% - 3. jelölőszín 3" xfId="61"/>
    <cellStyle name="60% - 4. jelölőszín" xfId="62"/>
    <cellStyle name="60% - 4. jelölőszín 2" xfId="63"/>
    <cellStyle name="60% - 4. jelölőszín 3" xfId="64"/>
    <cellStyle name="60% - 5. jelölőszín" xfId="65"/>
    <cellStyle name="60% - 5. jelölőszín 2" xfId="66"/>
    <cellStyle name="60% - 5. jelölőszín 3" xfId="67"/>
    <cellStyle name="60% - 6. jelölőszín" xfId="68"/>
    <cellStyle name="60% - 6. jelölőszín 2" xfId="69"/>
    <cellStyle name="60% - 6. jelölőszín 3" xfId="70"/>
    <cellStyle name="Bevitel" xfId="71"/>
    <cellStyle name="Bevitel 2" xfId="72"/>
    <cellStyle name="Bevitel 3" xfId="73"/>
    <cellStyle name="Bevitel 4" xfId="74"/>
    <cellStyle name="Bevitel 5" xfId="75"/>
    <cellStyle name="Check Cell 2" xfId="76"/>
    <cellStyle name="Cím" xfId="77"/>
    <cellStyle name="Cím 2" xfId="78"/>
    <cellStyle name="Címsor 1" xfId="79"/>
    <cellStyle name="Címsor 1 2" xfId="80"/>
    <cellStyle name="Címsor 2" xfId="81"/>
    <cellStyle name="Címsor 2 2" xfId="82"/>
    <cellStyle name="Címsor 3" xfId="83"/>
    <cellStyle name="Címsor 3 2" xfId="84"/>
    <cellStyle name="Címsor 4" xfId="85"/>
    <cellStyle name="Címsor 4 2" xfId="86"/>
    <cellStyle name="Comma 2" xfId="87"/>
    <cellStyle name="Ellenőrzőcella" xfId="88"/>
    <cellStyle name="Ellenőrzőcella 2" xfId="89"/>
    <cellStyle name="Ellenőrzőcella 3" xfId="90"/>
    <cellStyle name="Comma" xfId="91"/>
    <cellStyle name="Comma [0]" xfId="92"/>
    <cellStyle name="Ezres 2" xfId="93"/>
    <cellStyle name="Ezres 3" xfId="94"/>
    <cellStyle name="Figyelmeztetés" xfId="95"/>
    <cellStyle name="Figyelmeztetés 2" xfId="96"/>
    <cellStyle name="Hyperlink" xfId="97"/>
    <cellStyle name="Hivatkozott cella" xfId="98"/>
    <cellStyle name="Hivatkozott cella 2" xfId="99"/>
    <cellStyle name="Hyperlink 2" xfId="100"/>
    <cellStyle name="Jegyzet" xfId="101"/>
    <cellStyle name="Jegyzet 2" xfId="102"/>
    <cellStyle name="Jegyzet 3" xfId="103"/>
    <cellStyle name="Jelölőszín (1) 2" xfId="104"/>
    <cellStyle name="Jelölőszín (1) 3" xfId="105"/>
    <cellStyle name="Jelölőszín (2) 2" xfId="106"/>
    <cellStyle name="Jelölőszín (2) 3" xfId="107"/>
    <cellStyle name="Jelölőszín (3) 2" xfId="108"/>
    <cellStyle name="Jelölőszín (3) 3" xfId="109"/>
    <cellStyle name="Jelölőszín (4) 2" xfId="110"/>
    <cellStyle name="Jelölőszín (4) 3" xfId="111"/>
    <cellStyle name="Jelölőszín (5) 2" xfId="112"/>
    <cellStyle name="Jelölőszín (5) 3" xfId="113"/>
    <cellStyle name="Jelölőszín (6) 2" xfId="114"/>
    <cellStyle name="Jelölőszín (6) 3" xfId="115"/>
    <cellStyle name="Jelölőszín 1" xfId="116"/>
    <cellStyle name="Jelölőszín 2" xfId="117"/>
    <cellStyle name="Jelölőszín 3" xfId="118"/>
    <cellStyle name="Jelölőszín 4" xfId="119"/>
    <cellStyle name="Jelölőszín 5" xfId="120"/>
    <cellStyle name="Jelölőszín 6" xfId="121"/>
    <cellStyle name="Jó" xfId="122"/>
    <cellStyle name="Jó 2" xfId="123"/>
    <cellStyle name="Jó 3" xfId="124"/>
    <cellStyle name="Kimenet" xfId="125"/>
    <cellStyle name="Kimenet 2" xfId="126"/>
    <cellStyle name="Kimenet 3" xfId="127"/>
    <cellStyle name="Followed Hyperlink" xfId="128"/>
    <cellStyle name="Magyarázó szöveg" xfId="129"/>
    <cellStyle name="Magyarázó szöveg 2" xfId="130"/>
    <cellStyle name="Normál 10" xfId="131"/>
    <cellStyle name="Normal 2" xfId="132"/>
    <cellStyle name="Normál 2" xfId="133"/>
    <cellStyle name="Normál 2 2" xfId="134"/>
    <cellStyle name="Normál 2 3" xfId="135"/>
    <cellStyle name="Normál 2_ÜHG leltár V1.0 - Budaörs 2016.12.01" xfId="136"/>
    <cellStyle name="Normal 3" xfId="137"/>
    <cellStyle name="Normál 3" xfId="138"/>
    <cellStyle name="Normal 3 2" xfId="139"/>
    <cellStyle name="Normal 4" xfId="140"/>
    <cellStyle name="Normál 4" xfId="141"/>
    <cellStyle name="Normal 4_ÜHG leltár V1.0 - Budaörs 2016.12.01" xfId="142"/>
    <cellStyle name="Normál 5" xfId="143"/>
    <cellStyle name="Normál 6" xfId="144"/>
    <cellStyle name="Normál 7" xfId="145"/>
    <cellStyle name="Normál 8" xfId="146"/>
    <cellStyle name="Normál 9" xfId="147"/>
    <cellStyle name="Összesen" xfId="148"/>
    <cellStyle name="Összesen 2" xfId="149"/>
    <cellStyle name="Currency" xfId="150"/>
    <cellStyle name="Currency [0]" xfId="151"/>
    <cellStyle name="Pénznem 2" xfId="152"/>
    <cellStyle name="Rossz" xfId="153"/>
    <cellStyle name="Rossz 2" xfId="154"/>
    <cellStyle name="Rossz 3" xfId="155"/>
    <cellStyle name="Semleges" xfId="156"/>
    <cellStyle name="Semleges 2" xfId="157"/>
    <cellStyle name="Semleges 3" xfId="158"/>
    <cellStyle name="Számítás" xfId="159"/>
    <cellStyle name="Számítás 2" xfId="160"/>
    <cellStyle name="Számítás 3" xfId="161"/>
    <cellStyle name="Percent" xfId="162"/>
    <cellStyle name="Százalék 2" xfId="163"/>
    <cellStyle name="Százalék 3" xfId="164"/>
    <cellStyle name="Százalék 4" xfId="165"/>
    <cellStyle name="Százalék 5" xfId="166"/>
    <cellStyle name="Százalék 6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NERGIAKLUB">
      <a:dk1>
        <a:sysClr val="windowText" lastClr="000000"/>
      </a:dk1>
      <a:lt1>
        <a:sysClr val="window" lastClr="FFFFFF"/>
      </a:lt1>
      <a:dk2>
        <a:srgbClr val="00ADDA"/>
      </a:dk2>
      <a:lt2>
        <a:srgbClr val="EEECE1"/>
      </a:lt2>
      <a:accent1>
        <a:srgbClr val="81CAC9"/>
      </a:accent1>
      <a:accent2>
        <a:srgbClr val="FFD300"/>
      </a:accent2>
      <a:accent3>
        <a:srgbClr val="7A93C5"/>
      </a:accent3>
      <a:accent4>
        <a:srgbClr val="94C11C"/>
      </a:accent4>
      <a:accent5>
        <a:srgbClr val="E4240E"/>
      </a:accent5>
      <a:accent6>
        <a:srgbClr val="512383"/>
      </a:accent6>
      <a:hlink>
        <a:srgbClr val="7C003D"/>
      </a:hlink>
      <a:folHlink>
        <a:srgbClr val="512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ipcc.ch/publications_and_data/ar4/wg1/en/ch2s2-10-2.html" TargetMode="Externa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M9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2.8515625" style="0" customWidth="1"/>
    <col min="2" max="2" width="49.7109375" style="0" customWidth="1"/>
    <col min="6" max="6" width="46.57421875" style="0" customWidth="1"/>
  </cols>
  <sheetData>
    <row r="1" spans="1:39" ht="12.75">
      <c r="A1" s="199" t="s">
        <v>130</v>
      </c>
      <c r="B1" s="199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12.75">
      <c r="A2" s="199"/>
      <c r="B2" s="199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39" ht="12.75">
      <c r="A3" s="199"/>
      <c r="B3" s="199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:39" ht="12.75">
      <c r="A4" s="199"/>
      <c r="B4" s="19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ht="12.75">
      <c r="A5" s="200" t="s">
        <v>146</v>
      </c>
      <c r="B5" s="200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39" ht="12.75">
      <c r="A6" s="200"/>
      <c r="B6" s="200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</row>
    <row r="7" spans="1:39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</row>
    <row r="8" spans="1:39" ht="12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39" ht="13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</row>
    <row r="10" spans="1:39" ht="22.5" customHeight="1">
      <c r="A10" s="193" t="s">
        <v>201</v>
      </c>
      <c r="B10" s="19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ht="20.25" customHeight="1">
      <c r="A11" s="193" t="s">
        <v>24</v>
      </c>
      <c r="B11" s="195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ht="20.25" customHeight="1">
      <c r="A12" s="196" t="s">
        <v>202</v>
      </c>
      <c r="B12" s="19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ht="20.25" customHeight="1">
      <c r="A13" s="196" t="s">
        <v>203</v>
      </c>
      <c r="B13" s="19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ht="12.7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ht="12.75" customHeight="1">
      <c r="A15" s="10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ht="15" customHeight="1">
      <c r="A16" s="108" t="s">
        <v>25</v>
      </c>
      <c r="B16" s="147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ht="15" customHeight="1">
      <c r="A17" s="169"/>
      <c r="B17" s="170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39" ht="15" customHeight="1">
      <c r="A18" s="113"/>
      <c r="B18" s="171" t="s">
        <v>186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ht="15" customHeight="1">
      <c r="A19" s="172"/>
      <c r="B19" s="171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ht="15" customHeight="1">
      <c r="A20" s="114">
        <v>1234</v>
      </c>
      <c r="B20" s="173" t="s">
        <v>63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ht="15" customHeight="1">
      <c r="A21" s="174"/>
      <c r="B21" s="17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1:39" ht="15" customHeight="1">
      <c r="A22" s="112">
        <v>0</v>
      </c>
      <c r="B22" s="171" t="s">
        <v>126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ht="15" customHeight="1" thickBot="1">
      <c r="A23" s="172"/>
      <c r="B23" s="171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</row>
    <row r="24" spans="1:39" ht="15" customHeight="1" thickBot="1">
      <c r="A24" s="175">
        <v>1234</v>
      </c>
      <c r="B24" s="171" t="s">
        <v>128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</row>
    <row r="25" spans="1:39" ht="15" customHeight="1" thickBot="1">
      <c r="A25" s="172"/>
      <c r="B25" s="171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</row>
    <row r="26" spans="1:39" ht="15" customHeight="1" thickBot="1">
      <c r="A26" s="176">
        <v>1234</v>
      </c>
      <c r="B26" s="171" t="s">
        <v>129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15" customHeight="1">
      <c r="A27" s="172"/>
      <c r="B27" s="171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39" ht="15" customHeight="1">
      <c r="A28" s="177" t="s">
        <v>122</v>
      </c>
      <c r="B28" s="171" t="s">
        <v>127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15" customHeight="1">
      <c r="A29" s="178"/>
      <c r="B29" s="179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12.75">
      <c r="A30" s="180"/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ht="12.75">
      <c r="A31" s="147"/>
      <c r="B31" s="147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ht="12.75">
      <c r="A32" s="107" t="s">
        <v>64</v>
      </c>
      <c r="B32" s="147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ht="12.75">
      <c r="A33" s="109" t="s">
        <v>65</v>
      </c>
      <c r="B33" s="147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ht="12.75">
      <c r="A34" s="109"/>
      <c r="B34" s="147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2:39" ht="12.75">
      <c r="B35" s="14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ht="12.75">
      <c r="A36" s="153" t="s">
        <v>130</v>
      </c>
      <c r="B36" s="149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12.75">
      <c r="A37" s="21" t="s">
        <v>224</v>
      </c>
      <c r="B37" s="21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ht="12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spans="1:39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spans="1:39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  <row r="47" spans="1:39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39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</row>
    <row r="52" spans="1:39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</row>
    <row r="55" spans="1:39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1:39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</row>
    <row r="57" spans="1:39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</row>
    <row r="58" spans="1:39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</row>
    <row r="59" spans="1:39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</row>
    <row r="61" spans="1:39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</row>
    <row r="62" spans="1:39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</row>
    <row r="63" spans="1:39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</row>
    <row r="65" spans="1:39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7" spans="1:39" ht="12.7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</row>
    <row r="68" spans="1:39" ht="12.7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</row>
    <row r="69" spans="1:39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</row>
    <row r="70" spans="1:39" ht="12.7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</row>
    <row r="71" spans="1:39" ht="12.7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</row>
    <row r="72" spans="1:39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</row>
    <row r="73" spans="1:39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</row>
    <row r="74" spans="1:39" ht="12.7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</row>
    <row r="75" spans="1:39" ht="12.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</row>
    <row r="76" spans="1:39" ht="12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</row>
    <row r="77" spans="1:39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</row>
    <row r="78" spans="1:39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</row>
    <row r="79" spans="1:39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</row>
    <row r="80" spans="1:39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</row>
    <row r="81" spans="1:39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1:39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</row>
    <row r="83" spans="1:39" ht="12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</row>
    <row r="84" spans="1:39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</row>
    <row r="85" spans="1:39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</row>
    <row r="86" spans="1:39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</row>
    <row r="87" spans="1:39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</row>
    <row r="88" spans="1:39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39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</row>
    <row r="90" spans="1:39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</row>
    <row r="91" spans="1:39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</row>
    <row r="92" spans="1:39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</row>
    <row r="93" spans="1:39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</row>
    <row r="94" spans="1:39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</row>
    <row r="95" spans="1:39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</row>
    <row r="96" spans="1:39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</row>
    <row r="97" spans="1:39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</row>
  </sheetData>
  <sheetProtection password="FA7E" sheet="1" formatColumns="0"/>
  <protectedRanges>
    <protectedRange sqref="B10:B13" name="Tartom?ny1"/>
  </protectedRanges>
  <mergeCells count="2">
    <mergeCell ref="A1:B4"/>
    <mergeCell ref="A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M40"/>
  <sheetViews>
    <sheetView zoomScalePageLayoutView="0" workbookViewId="0" topLeftCell="A22">
      <selection activeCell="H34" sqref="H34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2.7109375" style="0" customWidth="1"/>
    <col min="4" max="4" width="11.140625" style="0" customWidth="1"/>
    <col min="5" max="5" width="11.28125" style="0" customWidth="1"/>
    <col min="6" max="6" width="11.8515625" style="0" customWidth="1"/>
    <col min="7" max="8" width="12.57421875" style="0" customWidth="1"/>
    <col min="9" max="9" width="15.140625" style="0" customWidth="1"/>
    <col min="10" max="10" width="11.28125" style="0" customWidth="1"/>
    <col min="11" max="11" width="10.7109375" style="0" customWidth="1"/>
    <col min="12" max="12" width="11.57421875" style="0" customWidth="1"/>
  </cols>
  <sheetData>
    <row r="1" s="17" customFormat="1" ht="12.75"/>
    <row r="2" spans="1:4" s="21" customFormat="1" ht="12.75">
      <c r="A2" s="18" t="s">
        <v>41</v>
      </c>
      <c r="B2" s="19"/>
      <c r="C2" s="20"/>
      <c r="D2" s="20"/>
    </row>
    <row r="3" spans="1:10" ht="12.75">
      <c r="A3" s="4" t="s">
        <v>94</v>
      </c>
      <c r="B3" s="4" t="s">
        <v>99</v>
      </c>
      <c r="C3">
        <v>1</v>
      </c>
      <c r="D3" s="4" t="s">
        <v>100</v>
      </c>
      <c r="E3">
        <v>21</v>
      </c>
      <c r="F3" s="4" t="s">
        <v>101</v>
      </c>
      <c r="G3">
        <v>310</v>
      </c>
      <c r="J3" s="14" t="s">
        <v>46</v>
      </c>
    </row>
    <row r="4" s="22" customFormat="1" ht="12.75"/>
    <row r="5" spans="1:13" s="10" customFormat="1" ht="12" customHeight="1">
      <c r="A5" s="235" t="s">
        <v>52</v>
      </c>
      <c r="B5" s="15"/>
      <c r="J5" s="15"/>
      <c r="L5" s="15"/>
      <c r="M5" s="15"/>
    </row>
    <row r="6" spans="1:13" s="9" customFormat="1" ht="11.25" customHeight="1">
      <c r="A6" s="235"/>
      <c r="B6" s="9" t="s">
        <v>33</v>
      </c>
      <c r="J6" s="9" t="s">
        <v>47</v>
      </c>
      <c r="L6" s="9" t="s">
        <v>45</v>
      </c>
      <c r="M6" s="9" t="s">
        <v>43</v>
      </c>
    </row>
    <row r="7" spans="2:13" ht="12.75">
      <c r="B7" s="4"/>
      <c r="J7" s="4"/>
      <c r="L7" s="4"/>
      <c r="M7" s="4"/>
    </row>
    <row r="8" spans="1:13" ht="12.75">
      <c r="A8" s="22" t="s">
        <v>42</v>
      </c>
      <c r="B8" s="29">
        <v>0.36</v>
      </c>
      <c r="C8" s="4" t="s">
        <v>56</v>
      </c>
      <c r="J8" s="4" t="s">
        <v>44</v>
      </c>
      <c r="L8">
        <v>2013</v>
      </c>
      <c r="M8">
        <v>2015</v>
      </c>
    </row>
    <row r="9" spans="1:13" ht="12.75">
      <c r="A9" s="22" t="s">
        <v>34</v>
      </c>
      <c r="B9" s="6">
        <v>0.202</v>
      </c>
      <c r="C9" s="4" t="s">
        <v>56</v>
      </c>
      <c r="J9" s="4" t="s">
        <v>187</v>
      </c>
      <c r="L9">
        <v>2007</v>
      </c>
      <c r="M9">
        <v>2016</v>
      </c>
    </row>
    <row r="10" spans="1:13" ht="12.75">
      <c r="A10" s="22" t="s">
        <v>116</v>
      </c>
      <c r="B10" s="55">
        <v>0.377</v>
      </c>
      <c r="C10" s="4" t="s">
        <v>56</v>
      </c>
      <c r="J10" s="4" t="s">
        <v>117</v>
      </c>
      <c r="L10">
        <v>2014</v>
      </c>
      <c r="M10">
        <v>2016</v>
      </c>
    </row>
    <row r="11" spans="1:13" ht="12.75">
      <c r="A11" s="22" t="s">
        <v>48</v>
      </c>
      <c r="B11" s="55">
        <v>0.404</v>
      </c>
      <c r="C11" s="4" t="s">
        <v>56</v>
      </c>
      <c r="J11" s="4" t="s">
        <v>117</v>
      </c>
      <c r="L11">
        <v>2014</v>
      </c>
      <c r="M11">
        <v>2016</v>
      </c>
    </row>
    <row r="12" spans="1:13" ht="12.75">
      <c r="A12" s="22" t="s">
        <v>49</v>
      </c>
      <c r="B12" s="23">
        <v>0.26676</v>
      </c>
      <c r="C12" s="4" t="s">
        <v>56</v>
      </c>
      <c r="J12" s="4" t="s">
        <v>187</v>
      </c>
      <c r="L12">
        <v>2007</v>
      </c>
      <c r="M12">
        <v>2016</v>
      </c>
    </row>
    <row r="13" spans="1:13" ht="12.75">
      <c r="A13" s="22" t="s">
        <v>50</v>
      </c>
      <c r="B13" s="23">
        <v>0.24948</v>
      </c>
      <c r="C13" s="4" t="s">
        <v>56</v>
      </c>
      <c r="J13" s="4" t="s">
        <v>187</v>
      </c>
      <c r="L13">
        <v>2007</v>
      </c>
      <c r="M13">
        <v>2016</v>
      </c>
    </row>
    <row r="14" spans="1:13" ht="12.75">
      <c r="A14" s="22" t="s">
        <v>35</v>
      </c>
      <c r="B14" s="6">
        <v>0.007</v>
      </c>
      <c r="C14" s="4" t="s">
        <v>56</v>
      </c>
      <c r="J14" s="4" t="s">
        <v>187</v>
      </c>
      <c r="L14">
        <v>2007</v>
      </c>
      <c r="M14">
        <v>2016</v>
      </c>
    </row>
    <row r="15" spans="1:13" ht="12.75">
      <c r="A15" s="22" t="s">
        <v>118</v>
      </c>
      <c r="B15" s="6">
        <v>0.204</v>
      </c>
      <c r="C15" s="4" t="s">
        <v>56</v>
      </c>
      <c r="J15" s="4" t="s">
        <v>117</v>
      </c>
      <c r="L15">
        <v>2014</v>
      </c>
      <c r="M15">
        <v>2016</v>
      </c>
    </row>
    <row r="16" spans="1:13" ht="12.75">
      <c r="A16" s="22" t="s">
        <v>51</v>
      </c>
      <c r="B16" s="24">
        <v>0</v>
      </c>
      <c r="C16" s="4" t="s">
        <v>56</v>
      </c>
      <c r="J16" s="4" t="s">
        <v>187</v>
      </c>
      <c r="L16">
        <v>2007</v>
      </c>
      <c r="M16">
        <v>2016</v>
      </c>
    </row>
    <row r="17" spans="1:13" ht="12.75">
      <c r="A17" s="22" t="s">
        <v>54</v>
      </c>
      <c r="B17" s="24">
        <v>0</v>
      </c>
      <c r="C17" s="4" t="s">
        <v>56</v>
      </c>
      <c r="J17" s="4" t="s">
        <v>187</v>
      </c>
      <c r="L17">
        <v>2007</v>
      </c>
      <c r="M17">
        <v>2016</v>
      </c>
    </row>
    <row r="18" spans="1:13" ht="12.75">
      <c r="A18" s="22" t="s">
        <v>120</v>
      </c>
      <c r="B18" s="24">
        <v>0.337</v>
      </c>
      <c r="C18" s="4" t="s">
        <v>154</v>
      </c>
      <c r="J18" s="4" t="s">
        <v>187</v>
      </c>
      <c r="L18">
        <v>2007</v>
      </c>
      <c r="M18">
        <v>2016</v>
      </c>
    </row>
    <row r="20" spans="1:10" s="10" customFormat="1" ht="12.75">
      <c r="A20" s="235" t="s">
        <v>85</v>
      </c>
      <c r="B20" s="15"/>
      <c r="G20" s="15"/>
      <c r="H20" s="15"/>
      <c r="I20" s="15"/>
      <c r="J20" s="15"/>
    </row>
    <row r="21" spans="1:13" s="10" customFormat="1" ht="12.75">
      <c r="A21" s="235"/>
      <c r="B21" s="9" t="s">
        <v>66</v>
      </c>
      <c r="D21" s="9" t="s">
        <v>89</v>
      </c>
      <c r="F21" s="9" t="s">
        <v>67</v>
      </c>
      <c r="H21" s="9" t="s">
        <v>90</v>
      </c>
      <c r="J21" s="9" t="s">
        <v>47</v>
      </c>
      <c r="L21" s="9" t="s">
        <v>45</v>
      </c>
      <c r="M21" s="9" t="s">
        <v>43</v>
      </c>
    </row>
    <row r="23" spans="1:13" ht="12.75">
      <c r="A23" s="4" t="s">
        <v>91</v>
      </c>
      <c r="B23" s="53">
        <f>130.517827991266/1000</f>
        <v>0.130517827991266</v>
      </c>
      <c r="C23" s="4" t="s">
        <v>93</v>
      </c>
      <c r="D23" s="53">
        <f>B23*E$3</f>
        <v>2.7408743878165858</v>
      </c>
      <c r="E23" s="4" t="s">
        <v>102</v>
      </c>
      <c r="J23" s="4" t="s">
        <v>95</v>
      </c>
      <c r="L23">
        <v>2014</v>
      </c>
      <c r="M23">
        <v>2016</v>
      </c>
    </row>
    <row r="24" spans="1:13" ht="12.75">
      <c r="A24" s="4" t="s">
        <v>92</v>
      </c>
      <c r="B24" s="53">
        <f>55.3180381396268/1000</f>
        <v>0.0553180381396268</v>
      </c>
      <c r="C24" s="4" t="s">
        <v>93</v>
      </c>
      <c r="D24" s="53">
        <f>B24*E$3</f>
        <v>1.1616788009321628</v>
      </c>
      <c r="E24" s="4" t="s">
        <v>102</v>
      </c>
      <c r="J24" s="4" t="s">
        <v>95</v>
      </c>
      <c r="L24">
        <v>2014</v>
      </c>
      <c r="M24">
        <v>2016</v>
      </c>
    </row>
    <row r="25" spans="1:13" ht="12.75">
      <c r="A25" s="4" t="s">
        <v>96</v>
      </c>
      <c r="B25" s="53">
        <f>30.93393799847/1000</f>
        <v>0.03093393799847</v>
      </c>
      <c r="C25" s="4" t="s">
        <v>93</v>
      </c>
      <c r="D25" s="53">
        <f>B25*E$3</f>
        <v>0.64961269796787</v>
      </c>
      <c r="E25" s="4" t="s">
        <v>102</v>
      </c>
      <c r="F25" s="53">
        <f>1.09832427200293/1000</f>
        <v>0.00109832427200293</v>
      </c>
      <c r="G25" s="4" t="s">
        <v>103</v>
      </c>
      <c r="H25" s="53">
        <f>F25*G$3</f>
        <v>0.3404805243209083</v>
      </c>
      <c r="J25" s="4" t="s">
        <v>95</v>
      </c>
      <c r="L25">
        <v>2014</v>
      </c>
      <c r="M25">
        <v>2016</v>
      </c>
    </row>
    <row r="26" spans="1:13" ht="12.75">
      <c r="A26" s="4" t="s">
        <v>97</v>
      </c>
      <c r="B26" s="53">
        <f>8.82615686989816/1000</f>
        <v>0.00882615686989816</v>
      </c>
      <c r="C26" s="4" t="s">
        <v>93</v>
      </c>
      <c r="D26" s="53">
        <f>B26*E$3</f>
        <v>0.18534929426786137</v>
      </c>
      <c r="E26" s="4" t="s">
        <v>102</v>
      </c>
      <c r="F26" s="53">
        <f>0.47172870811546/1000</f>
        <v>0.00047172870811546</v>
      </c>
      <c r="G26" s="4" t="s">
        <v>103</v>
      </c>
      <c r="H26" s="53">
        <f>F26*G$3</f>
        <v>0.1462358995157926</v>
      </c>
      <c r="J26" s="4" t="s">
        <v>95</v>
      </c>
      <c r="L26">
        <v>2014</v>
      </c>
      <c r="M26">
        <v>2016</v>
      </c>
    </row>
    <row r="27" spans="1:13" ht="12.75">
      <c r="A27" s="4" t="s">
        <v>98</v>
      </c>
      <c r="B27" s="53">
        <f>0.30086431409733/1000</f>
        <v>0.00030086431409733</v>
      </c>
      <c r="C27" s="4" t="s">
        <v>93</v>
      </c>
      <c r="D27" s="53">
        <f>B27*E3</f>
        <v>0.006318150596043929</v>
      </c>
      <c r="E27" s="4" t="s">
        <v>102</v>
      </c>
      <c r="F27" s="56">
        <f>0.06298561027788/1000</f>
        <v>6.298561027788E-05</v>
      </c>
      <c r="G27" s="4" t="s">
        <v>103</v>
      </c>
      <c r="H27" s="53">
        <f>F27*G$3</f>
        <v>0.0195255391861428</v>
      </c>
      <c r="J27" s="4" t="s">
        <v>95</v>
      </c>
      <c r="L27">
        <v>2014</v>
      </c>
      <c r="M27">
        <v>2016</v>
      </c>
    </row>
    <row r="28" spans="1:13" ht="12.75">
      <c r="A28" s="4" t="s">
        <v>176</v>
      </c>
      <c r="B28" s="53">
        <f>0.0294341049607/1000</f>
        <v>2.9434104960700003E-05</v>
      </c>
      <c r="C28" s="4" t="s">
        <v>93</v>
      </c>
      <c r="D28" s="53">
        <f>B28*E3</f>
        <v>0.0006181162041747001</v>
      </c>
      <c r="E28" s="4" t="s">
        <v>102</v>
      </c>
      <c r="F28" s="56">
        <f>0.00144100010165/1000</f>
        <v>1.44100010165E-06</v>
      </c>
      <c r="G28" s="4" t="s">
        <v>103</v>
      </c>
      <c r="H28" s="136">
        <f>F28*G3</f>
        <v>0.0004467100315115</v>
      </c>
      <c r="J28" s="4" t="s">
        <v>95</v>
      </c>
      <c r="L28">
        <v>2014</v>
      </c>
      <c r="M28">
        <v>2016</v>
      </c>
    </row>
    <row r="29" spans="1:13" ht="12.75">
      <c r="A29" s="4" t="s">
        <v>106</v>
      </c>
      <c r="H29" s="53">
        <v>0.002566172483978564</v>
      </c>
      <c r="I29" s="4" t="s">
        <v>107</v>
      </c>
      <c r="J29" s="4" t="s">
        <v>139</v>
      </c>
      <c r="L29">
        <v>2012</v>
      </c>
      <c r="M29">
        <v>2016</v>
      </c>
    </row>
    <row r="31" spans="1:10" s="10" customFormat="1" ht="12.75">
      <c r="A31" s="235" t="s">
        <v>108</v>
      </c>
      <c r="F31" s="15"/>
      <c r="J31" s="15"/>
    </row>
    <row r="32" spans="1:13" s="10" customFormat="1" ht="12.75">
      <c r="A32" s="235"/>
      <c r="B32" s="9" t="s">
        <v>33</v>
      </c>
      <c r="F32" s="9" t="s">
        <v>66</v>
      </c>
      <c r="H32" s="9" t="s">
        <v>89</v>
      </c>
      <c r="J32" s="9" t="s">
        <v>47</v>
      </c>
      <c r="L32" s="9" t="s">
        <v>45</v>
      </c>
      <c r="M32" s="9" t="s">
        <v>43</v>
      </c>
    </row>
    <row r="34" spans="1:13" ht="12.75">
      <c r="A34" t="s">
        <v>109</v>
      </c>
      <c r="F34">
        <f>0.05</f>
        <v>0.05</v>
      </c>
      <c r="G34" t="s">
        <v>110</v>
      </c>
      <c r="H34" s="53">
        <f>F34*E3</f>
        <v>1.05</v>
      </c>
      <c r="I34" t="s">
        <v>111</v>
      </c>
      <c r="J34" s="4" t="s">
        <v>95</v>
      </c>
      <c r="L34">
        <v>2014</v>
      </c>
      <c r="M34">
        <v>2016</v>
      </c>
    </row>
    <row r="36" spans="1:10" s="142" customFormat="1" ht="12.75">
      <c r="A36" s="235" t="s">
        <v>179</v>
      </c>
      <c r="F36" s="143"/>
      <c r="J36" s="143"/>
    </row>
    <row r="37" spans="1:13" s="142" customFormat="1" ht="12" customHeight="1">
      <c r="A37" s="235"/>
      <c r="B37" s="141" t="s">
        <v>33</v>
      </c>
      <c r="F37" s="141" t="s">
        <v>66</v>
      </c>
      <c r="H37" s="141" t="s">
        <v>89</v>
      </c>
      <c r="J37" s="141" t="s">
        <v>47</v>
      </c>
      <c r="L37" s="141" t="s">
        <v>45</v>
      </c>
      <c r="M37" s="141" t="s">
        <v>43</v>
      </c>
    </row>
    <row r="39" spans="1:13" ht="12.75">
      <c r="A39" s="4" t="s">
        <v>210</v>
      </c>
      <c r="B39" s="138">
        <v>-0.8</v>
      </c>
      <c r="C39" s="137" t="s">
        <v>180</v>
      </c>
      <c r="J39" s="4" t="s">
        <v>181</v>
      </c>
      <c r="K39" s="146"/>
      <c r="L39">
        <v>2012</v>
      </c>
      <c r="M39">
        <v>2016</v>
      </c>
    </row>
    <row r="40" spans="1:13" ht="12.75">
      <c r="A40" s="4" t="s">
        <v>183</v>
      </c>
      <c r="B40" s="148">
        <v>-1.58</v>
      </c>
      <c r="C40" s="137" t="s">
        <v>180</v>
      </c>
      <c r="J40" s="4" t="s">
        <v>95</v>
      </c>
      <c r="K40" s="147"/>
      <c r="L40">
        <v>2014</v>
      </c>
      <c r="M40">
        <v>2016</v>
      </c>
    </row>
  </sheetData>
  <sheetProtection password="FA7E" sheet="1" formatColumns="0" formatRows="0"/>
  <protectedRanges>
    <protectedRange sqref="B8 J8 L8:M8 B39:B40 J39:M40" name="Tartom?ny1"/>
  </protectedRanges>
  <mergeCells count="4">
    <mergeCell ref="A5:A6"/>
    <mergeCell ref="A20:A21"/>
    <mergeCell ref="A31:A32"/>
    <mergeCell ref="A36:A37"/>
  </mergeCells>
  <hyperlinks>
    <hyperlink ref="J3" r:id="rId1" display="https://www.ipcc.ch/publications_and_data/ar4/wg1/en/ch2s2-10-2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V4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0.421875" style="0" customWidth="1"/>
    <col min="3" max="3" width="18.421875" style="0" customWidth="1"/>
    <col min="4" max="4" width="12.7109375" style="0" customWidth="1"/>
    <col min="5" max="5" width="14.421875" style="0" customWidth="1"/>
    <col min="6" max="6" width="14.57421875" style="0" customWidth="1"/>
    <col min="7" max="7" width="13.7109375" style="0" customWidth="1"/>
    <col min="8" max="8" width="14.7109375" style="0" customWidth="1"/>
    <col min="9" max="9" width="14.00390625" style="0" customWidth="1"/>
    <col min="10" max="10" width="16.421875" style="0" customWidth="1"/>
    <col min="11" max="11" width="12.7109375" style="0" customWidth="1"/>
    <col min="12" max="12" width="10.7109375" style="0" customWidth="1"/>
    <col min="13" max="13" width="6.8515625" style="0" customWidth="1"/>
    <col min="14" max="14" width="9.57421875" style="0" bestFit="1" customWidth="1"/>
  </cols>
  <sheetData>
    <row r="1" spans="1:12" s="182" customFormat="1" ht="28.5" customHeight="1" thickBot="1">
      <c r="A1" s="181" t="s">
        <v>194</v>
      </c>
      <c r="L1" s="183" t="s">
        <v>104</v>
      </c>
    </row>
    <row r="2" spans="1:13" s="185" customFormat="1" ht="15" thickBot="1">
      <c r="A2" s="184"/>
      <c r="K2" s="186" t="s">
        <v>68</v>
      </c>
      <c r="L2" s="65">
        <f>L5+L15+L26</f>
        <v>0</v>
      </c>
      <c r="M2" s="186" t="s">
        <v>211</v>
      </c>
    </row>
    <row r="3" spans="11:14" s="96" customFormat="1" ht="12.75">
      <c r="K3" s="187"/>
      <c r="L3" s="60"/>
      <c r="M3" s="187"/>
      <c r="N3" s="187"/>
    </row>
    <row r="4" spans="1:15" s="11" customFormat="1" ht="28.5" customHeight="1" thickBot="1">
      <c r="A4" s="62" t="s">
        <v>73</v>
      </c>
      <c r="E4" s="62" t="s">
        <v>12</v>
      </c>
      <c r="F4" s="62" t="s">
        <v>13</v>
      </c>
      <c r="G4" s="62" t="s">
        <v>14</v>
      </c>
      <c r="H4" s="62" t="s">
        <v>15</v>
      </c>
      <c r="I4" s="62" t="s">
        <v>16</v>
      </c>
      <c r="J4" s="62" t="s">
        <v>17</v>
      </c>
      <c r="L4" s="62" t="s">
        <v>32</v>
      </c>
      <c r="N4" s="149"/>
      <c r="O4" s="149"/>
    </row>
    <row r="5" spans="4:14" s="11" customFormat="1" ht="15" thickBot="1">
      <c r="D5" s="62" t="s">
        <v>68</v>
      </c>
      <c r="E5" s="69">
        <f>C$10*'emissziós faktorok'!B8</f>
        <v>0</v>
      </c>
      <c r="F5" s="65">
        <f>D$10*'emissziós faktorok'!B8</f>
        <v>0</v>
      </c>
      <c r="G5" s="70">
        <f>E$10*'emissziós faktorok'!B8</f>
        <v>0</v>
      </c>
      <c r="H5" s="65">
        <f>F$10*'emissziós faktorok'!B8</f>
        <v>0</v>
      </c>
      <c r="I5" s="70">
        <f>H$10*'emissziós faktorok'!B8</f>
        <v>0</v>
      </c>
      <c r="J5" s="65">
        <f>G$10*'emissziós faktorok'!B8</f>
        <v>0</v>
      </c>
      <c r="K5" s="186" t="s">
        <v>211</v>
      </c>
      <c r="L5" s="65">
        <f>SUM(E5:J5)</f>
        <v>0</v>
      </c>
      <c r="M5" s="186" t="s">
        <v>211</v>
      </c>
      <c r="N5" s="62"/>
    </row>
    <row r="6" ht="12.75">
      <c r="A6" s="25" t="s">
        <v>112</v>
      </c>
    </row>
    <row r="8" spans="1:8" ht="25.5" customHeight="1">
      <c r="A8" s="206" t="s">
        <v>2</v>
      </c>
      <c r="B8" s="1" t="s">
        <v>3</v>
      </c>
      <c r="C8" s="3" t="s">
        <v>26</v>
      </c>
      <c r="D8" s="2" t="s">
        <v>4</v>
      </c>
      <c r="E8" s="3" t="s">
        <v>18</v>
      </c>
      <c r="F8" s="2" t="s">
        <v>5</v>
      </c>
      <c r="G8" s="2" t="s">
        <v>6</v>
      </c>
      <c r="H8" s="2" t="s">
        <v>7</v>
      </c>
    </row>
    <row r="9" spans="1:8" ht="12.75">
      <c r="A9" s="207"/>
      <c r="B9" s="208" t="s">
        <v>62</v>
      </c>
      <c r="C9" s="209"/>
      <c r="D9" s="209"/>
      <c r="E9" s="209"/>
      <c r="F9" s="209"/>
      <c r="G9" s="209"/>
      <c r="H9" s="210"/>
    </row>
    <row r="10" spans="1:8" ht="12.75">
      <c r="A10" s="26"/>
      <c r="B10" s="27"/>
      <c r="C10" s="127"/>
      <c r="D10" s="27"/>
      <c r="E10" s="127"/>
      <c r="F10" s="127"/>
      <c r="G10" s="127"/>
      <c r="H10" s="127"/>
    </row>
    <row r="11" ht="12.75">
      <c r="B11" s="126"/>
    </row>
    <row r="13" ht="12" customHeight="1"/>
    <row r="14" spans="1:12" s="11" customFormat="1" ht="29.25" customHeight="1" thickBot="1">
      <c r="A14" s="62" t="s">
        <v>195</v>
      </c>
      <c r="E14" s="62" t="s">
        <v>12</v>
      </c>
      <c r="F14" s="62" t="s">
        <v>13</v>
      </c>
      <c r="G14" s="62" t="s">
        <v>15</v>
      </c>
      <c r="H14" s="62" t="s">
        <v>16</v>
      </c>
      <c r="I14" s="62" t="s">
        <v>17</v>
      </c>
      <c r="L14" s="62" t="s">
        <v>32</v>
      </c>
    </row>
    <row r="15" spans="1:13" s="11" customFormat="1" ht="12.75" customHeight="1" thickBot="1">
      <c r="A15" s="62"/>
      <c r="D15" s="62" t="s">
        <v>68</v>
      </c>
      <c r="E15" s="69">
        <f>E$21*K$20/3.6*'emissziós faktorok'!B9</f>
        <v>0</v>
      </c>
      <c r="F15" s="69">
        <f>(B$21+C$21)*$K$20/3.6*'emissziós faktorok'!B9</f>
        <v>0</v>
      </c>
      <c r="G15" s="69">
        <f>F$21*$K$20/3.6*'emissziós faktorok'!B9</f>
        <v>0</v>
      </c>
      <c r="H15" s="69">
        <f>(D21+H$21)*$K$20/3.6*'emissziós faktorok'!B9</f>
        <v>0</v>
      </c>
      <c r="I15" s="65">
        <f>G$21*$K$20/3.6*'emissziós faktorok'!B9</f>
        <v>0</v>
      </c>
      <c r="J15" s="186" t="s">
        <v>211</v>
      </c>
      <c r="L15" s="65">
        <f>SUM(E15:I15)</f>
        <v>0</v>
      </c>
      <c r="M15" s="186" t="s">
        <v>211</v>
      </c>
    </row>
    <row r="16" spans="1:256" s="11" customFormat="1" ht="12.75" customHeight="1">
      <c r="A16" s="25" t="s">
        <v>145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11" customFormat="1" ht="12.75" customHeight="1">
      <c r="A17" s="115" t="s">
        <v>144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9" spans="1:12" ht="12.75" customHeight="1">
      <c r="A19" s="201" t="s">
        <v>2</v>
      </c>
      <c r="B19" s="203" t="s">
        <v>61</v>
      </c>
      <c r="C19" s="204"/>
      <c r="D19" s="204"/>
      <c r="E19" s="204"/>
      <c r="F19" s="204"/>
      <c r="G19" s="204"/>
      <c r="H19" s="204"/>
      <c r="I19" s="205"/>
      <c r="K19" s="13" t="s">
        <v>20</v>
      </c>
      <c r="L19" s="13"/>
    </row>
    <row r="20" spans="1:12" ht="38.25">
      <c r="A20" s="202"/>
      <c r="B20" s="3" t="s">
        <v>147</v>
      </c>
      <c r="C20" s="3" t="s">
        <v>22</v>
      </c>
      <c r="D20" s="3" t="s">
        <v>23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0</v>
      </c>
      <c r="K20" s="16">
        <v>34</v>
      </c>
      <c r="L20" s="13" t="s">
        <v>21</v>
      </c>
    </row>
    <row r="21" spans="1:12" ht="36" customHeight="1">
      <c r="A21" s="28"/>
      <c r="B21" s="61"/>
      <c r="C21" s="61"/>
      <c r="D21" s="61"/>
      <c r="E21" s="61"/>
      <c r="F21" s="61"/>
      <c r="G21" s="61"/>
      <c r="H21" s="61"/>
      <c r="I21" s="61"/>
      <c r="K21" s="13" t="s">
        <v>27</v>
      </c>
      <c r="L21" s="13" t="s">
        <v>28</v>
      </c>
    </row>
    <row r="25" spans="1:12" s="11" customFormat="1" ht="29.25" customHeight="1" thickBot="1">
      <c r="A25" s="62" t="s">
        <v>74</v>
      </c>
      <c r="E25" s="62" t="s">
        <v>12</v>
      </c>
      <c r="F25" s="62" t="s">
        <v>13</v>
      </c>
      <c r="G25" s="62" t="s">
        <v>15</v>
      </c>
      <c r="H25" s="62" t="s">
        <v>16</v>
      </c>
      <c r="I25" s="62" t="s">
        <v>17</v>
      </c>
      <c r="L25" s="62" t="s">
        <v>32</v>
      </c>
    </row>
    <row r="26" spans="1:13" s="11" customFormat="1" ht="12.75" customHeight="1" thickBot="1">
      <c r="A26" s="62"/>
      <c r="D26" s="62" t="s">
        <v>68</v>
      </c>
      <c r="E26" s="69">
        <f>A32*'1. ENERGIAFOGYASZTÁS'!F32</f>
        <v>0</v>
      </c>
      <c r="F26" s="69">
        <f>A34*'1. ENERGIAFOGYASZTÁS'!F32</f>
        <v>0</v>
      </c>
      <c r="G26" s="69">
        <f>A36*'1. ENERGIAFOGYASZTÁS'!F32</f>
        <v>0</v>
      </c>
      <c r="H26" s="69">
        <f>A38*'1. ENERGIAFOGYASZTÁS'!F32</f>
        <v>0</v>
      </c>
      <c r="I26" s="65">
        <f>A40*'1. ENERGIAFOGYASZTÁS'!F32</f>
        <v>0</v>
      </c>
      <c r="J26" s="186" t="s">
        <v>211</v>
      </c>
      <c r="L26" s="65">
        <f>SUM(E26:I26)</f>
        <v>0</v>
      </c>
      <c r="M26" s="186" t="s">
        <v>211</v>
      </c>
    </row>
    <row r="27" ht="12.75">
      <c r="A27" s="25" t="s">
        <v>148</v>
      </c>
    </row>
    <row r="28" ht="12.75">
      <c r="A28" s="25" t="s">
        <v>60</v>
      </c>
    </row>
    <row r="29" ht="12.75">
      <c r="A29" s="25" t="s">
        <v>121</v>
      </c>
    </row>
    <row r="31" spans="1:5" ht="12.75" customHeight="1">
      <c r="A31" s="4" t="s">
        <v>36</v>
      </c>
      <c r="D31" s="211" t="s">
        <v>140</v>
      </c>
      <c r="E31" s="211"/>
    </row>
    <row r="32" spans="1:7" ht="15.75">
      <c r="A32" s="26"/>
      <c r="B32" s="4" t="s">
        <v>19</v>
      </c>
      <c r="D32" s="211"/>
      <c r="E32" s="211"/>
      <c r="F32" s="24">
        <f>F46</f>
        <v>0</v>
      </c>
      <c r="G32" s="122" t="s">
        <v>212</v>
      </c>
    </row>
    <row r="33" spans="1:4" ht="12.75">
      <c r="A33" s="4" t="s">
        <v>37</v>
      </c>
      <c r="D33" s="97"/>
    </row>
    <row r="34" spans="1:8" ht="12.75">
      <c r="A34" s="26"/>
      <c r="B34" s="4" t="s">
        <v>19</v>
      </c>
      <c r="D34" s="119" t="s">
        <v>59</v>
      </c>
      <c r="E34" s="120"/>
      <c r="F34" s="120"/>
      <c r="G34" s="120"/>
      <c r="H34" s="98"/>
    </row>
    <row r="35" spans="1:8" ht="12.75">
      <c r="A35" s="13" t="s">
        <v>38</v>
      </c>
      <c r="B35" s="13"/>
      <c r="D35" s="121" t="s">
        <v>53</v>
      </c>
      <c r="E35" s="99"/>
      <c r="F35" s="99"/>
      <c r="G35" s="99"/>
      <c r="H35" s="100"/>
    </row>
    <row r="36" spans="1:8" ht="12.75">
      <c r="A36" s="105"/>
      <c r="B36" s="13" t="s">
        <v>19</v>
      </c>
      <c r="D36" s="216" t="s">
        <v>34</v>
      </c>
      <c r="E36" s="217"/>
      <c r="F36" s="72">
        <v>1</v>
      </c>
      <c r="G36" s="99"/>
      <c r="H36" s="100"/>
    </row>
    <row r="37" spans="1:8" ht="12.75">
      <c r="A37" s="13" t="s">
        <v>39</v>
      </c>
      <c r="B37" s="13"/>
      <c r="D37" s="216" t="s">
        <v>120</v>
      </c>
      <c r="E37" s="217"/>
      <c r="F37" s="72">
        <v>0</v>
      </c>
      <c r="G37" s="99"/>
      <c r="H37" s="100"/>
    </row>
    <row r="38" spans="1:8" ht="12.75">
      <c r="A38" s="105"/>
      <c r="B38" s="13" t="s">
        <v>19</v>
      </c>
      <c r="D38" s="216" t="s">
        <v>54</v>
      </c>
      <c r="E38" s="217"/>
      <c r="F38" s="72">
        <v>0</v>
      </c>
      <c r="G38" s="99"/>
      <c r="H38" s="100"/>
    </row>
    <row r="39" spans="1:8" ht="12.75">
      <c r="A39" s="13" t="s">
        <v>40</v>
      </c>
      <c r="B39" s="13"/>
      <c r="D39" s="216" t="s">
        <v>1</v>
      </c>
      <c r="E39" s="217"/>
      <c r="F39" s="72">
        <v>0</v>
      </c>
      <c r="G39" s="99"/>
      <c r="H39" s="100"/>
    </row>
    <row r="40" spans="1:8" ht="15.75">
      <c r="A40" s="105"/>
      <c r="B40" s="13" t="s">
        <v>19</v>
      </c>
      <c r="D40" s="212" t="s">
        <v>113</v>
      </c>
      <c r="E40" s="213"/>
      <c r="F40" s="72"/>
      <c r="G40" s="122" t="s">
        <v>212</v>
      </c>
      <c r="H40" s="100"/>
    </row>
    <row r="41" spans="4:8" ht="15.75">
      <c r="D41" s="212" t="s">
        <v>58</v>
      </c>
      <c r="E41" s="213"/>
      <c r="F41" s="6">
        <f>(F36*0+F37*'emissziós faktorok'!B18+F38*'emissziós faktorok'!B17+F39*G39)</f>
        <v>0</v>
      </c>
      <c r="G41" s="122" t="s">
        <v>212</v>
      </c>
      <c r="H41" s="100"/>
    </row>
    <row r="42" spans="4:8" ht="12.75">
      <c r="D42" s="123"/>
      <c r="E42" s="124"/>
      <c r="F42" s="103"/>
      <c r="G42" s="103"/>
      <c r="H42" s="100"/>
    </row>
    <row r="43" spans="4:8" ht="12.75">
      <c r="D43" s="212" t="s">
        <v>114</v>
      </c>
      <c r="E43" s="213"/>
      <c r="F43" s="73">
        <v>0.9</v>
      </c>
      <c r="G43" s="99"/>
      <c r="H43" s="100"/>
    </row>
    <row r="44" spans="4:8" ht="12.75">
      <c r="D44" s="212" t="s">
        <v>57</v>
      </c>
      <c r="E44" s="213"/>
      <c r="F44" s="73">
        <v>0.1</v>
      </c>
      <c r="G44" s="99"/>
      <c r="H44" s="100"/>
    </row>
    <row r="45" spans="4:8" ht="12.75">
      <c r="D45" s="212" t="s">
        <v>119</v>
      </c>
      <c r="E45" s="213"/>
      <c r="F45" s="73">
        <v>1</v>
      </c>
      <c r="G45" s="99"/>
      <c r="H45" s="100"/>
    </row>
    <row r="46" spans="4:8" ht="15.75">
      <c r="D46" s="214" t="s">
        <v>55</v>
      </c>
      <c r="E46" s="215"/>
      <c r="F46" s="23">
        <f>F41*(1/F43)*(1+F44/1)*F45</f>
        <v>0</v>
      </c>
      <c r="G46" s="122" t="s">
        <v>212</v>
      </c>
      <c r="H46" s="101"/>
    </row>
    <row r="47" ht="12.75">
      <c r="H47" s="99"/>
    </row>
  </sheetData>
  <sheetProtection password="FA7E" sheet="1" formatColumns="0" formatRows="0"/>
  <protectedRanges>
    <protectedRange sqref="A10:H10 A17 A21:I21 K20 A32 A34 A36 A38 A40 F36:F40 F43:F45" name="Tartom?ny1"/>
  </protectedRanges>
  <mergeCells count="15">
    <mergeCell ref="D44:E44"/>
    <mergeCell ref="D45:E45"/>
    <mergeCell ref="D46:E46"/>
    <mergeCell ref="D36:E36"/>
    <mergeCell ref="D37:E37"/>
    <mergeCell ref="D38:E38"/>
    <mergeCell ref="D39:E39"/>
    <mergeCell ref="D40:E40"/>
    <mergeCell ref="D41:E41"/>
    <mergeCell ref="A19:A20"/>
    <mergeCell ref="B19:I19"/>
    <mergeCell ref="A8:A9"/>
    <mergeCell ref="B9:H9"/>
    <mergeCell ref="D31:E32"/>
    <mergeCell ref="D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R55"/>
  <sheetViews>
    <sheetView zoomScalePageLayoutView="0" workbookViewId="0" topLeftCell="A10">
      <selection activeCell="P19" sqref="P19"/>
    </sheetView>
  </sheetViews>
  <sheetFormatPr defaultColWidth="9.140625" defaultRowHeight="12.75"/>
  <cols>
    <col min="1" max="1" width="37.421875" style="0" customWidth="1"/>
    <col min="2" max="2" width="17.140625" style="0" customWidth="1"/>
    <col min="3" max="3" width="13.00390625" style="0" customWidth="1"/>
    <col min="4" max="4" width="11.00390625" style="0" customWidth="1"/>
    <col min="5" max="5" width="5.8515625" style="0" bestFit="1" customWidth="1"/>
    <col min="6" max="6" width="5.421875" style="0" customWidth="1"/>
    <col min="7" max="7" width="8.28125" style="0" customWidth="1"/>
    <col min="8" max="8" width="11.140625" style="0" customWidth="1"/>
    <col min="9" max="9" width="7.00390625" style="0" bestFit="1" customWidth="1"/>
    <col min="10" max="10" width="5.57421875" style="0" customWidth="1"/>
    <col min="11" max="11" width="13.28125" style="0" customWidth="1"/>
    <col min="12" max="12" width="10.8515625" style="0" customWidth="1"/>
    <col min="13" max="13" width="7.00390625" style="0" bestFit="1" customWidth="1"/>
    <col min="14" max="14" width="5.28125" style="0" customWidth="1"/>
    <col min="15" max="15" width="11.140625" style="0" customWidth="1"/>
    <col min="16" max="16" width="7.00390625" style="0" bestFit="1" customWidth="1"/>
  </cols>
  <sheetData>
    <row r="1" spans="1:18" s="11" customFormat="1" ht="28.5" customHeight="1" thickBot="1">
      <c r="A1" s="62" t="s">
        <v>155</v>
      </c>
      <c r="B1" s="62"/>
      <c r="C1" s="62"/>
      <c r="G1" s="63"/>
      <c r="H1" s="63"/>
      <c r="I1" s="64"/>
      <c r="K1" s="220" t="s">
        <v>70</v>
      </c>
      <c r="L1" s="67"/>
      <c r="M1" s="67"/>
      <c r="O1" s="62" t="s">
        <v>104</v>
      </c>
      <c r="Q1" s="95"/>
      <c r="R1" s="62"/>
    </row>
    <row r="2" spans="3:17" s="185" customFormat="1" ht="15" thickBot="1">
      <c r="C2" s="186" t="s">
        <v>68</v>
      </c>
      <c r="D2" s="154">
        <f>D11+D35</f>
        <v>0</v>
      </c>
      <c r="E2" s="186" t="s">
        <v>211</v>
      </c>
      <c r="G2" s="188" t="s">
        <v>69</v>
      </c>
      <c r="H2" s="66">
        <f>H35+H11</f>
        <v>0</v>
      </c>
      <c r="I2" s="188" t="s">
        <v>214</v>
      </c>
      <c r="K2" s="221"/>
      <c r="L2" s="68">
        <f>L35+L11</f>
        <v>0</v>
      </c>
      <c r="M2" s="189" t="s">
        <v>214</v>
      </c>
      <c r="O2" s="154">
        <f>O11+O35</f>
        <v>0</v>
      </c>
      <c r="P2" s="186" t="s">
        <v>214</v>
      </c>
      <c r="Q2" s="186"/>
    </row>
    <row r="3" spans="7:16" s="58" customFormat="1" ht="12.75">
      <c r="G3" s="59"/>
      <c r="H3" s="60"/>
      <c r="I3" s="59"/>
      <c r="O3" s="60"/>
      <c r="P3" s="59"/>
    </row>
    <row r="4" spans="1:2" ht="12.75">
      <c r="A4" s="25" t="s">
        <v>167</v>
      </c>
      <c r="B4" s="25"/>
    </row>
    <row r="5" spans="1:2" ht="12.75">
      <c r="A5" s="25" t="s">
        <v>168</v>
      </c>
      <c r="B5" s="25"/>
    </row>
    <row r="6" spans="1:2" ht="12.75">
      <c r="A6" s="115" t="s">
        <v>156</v>
      </c>
      <c r="B6" s="25"/>
    </row>
    <row r="7" spans="1:2" ht="12.75">
      <c r="A7" s="25" t="s">
        <v>157</v>
      </c>
      <c r="B7" s="25"/>
    </row>
    <row r="8" spans="1:2" ht="12.75">
      <c r="A8" s="115" t="s">
        <v>158</v>
      </c>
      <c r="B8" s="25"/>
    </row>
    <row r="9" ht="12" customHeight="1"/>
    <row r="10" spans="1:15" s="11" customFormat="1" ht="27" customHeight="1" thickBot="1">
      <c r="A10" s="218" t="s">
        <v>159</v>
      </c>
      <c r="B10" s="125"/>
      <c r="C10" s="62"/>
      <c r="G10" s="63"/>
      <c r="H10" s="63"/>
      <c r="I10" s="64"/>
      <c r="K10" s="219" t="s">
        <v>70</v>
      </c>
      <c r="L10" s="67"/>
      <c r="M10" s="67"/>
      <c r="O10" s="62" t="s">
        <v>32</v>
      </c>
    </row>
    <row r="11" spans="1:16" s="11" customFormat="1" ht="13.5" customHeight="1" thickBot="1">
      <c r="A11" s="218"/>
      <c r="B11" s="125"/>
      <c r="C11" s="62" t="s">
        <v>68</v>
      </c>
      <c r="D11" s="65">
        <f>SUM(D17:D31)</f>
        <v>0</v>
      </c>
      <c r="E11" s="186" t="s">
        <v>211</v>
      </c>
      <c r="G11" s="64" t="s">
        <v>69</v>
      </c>
      <c r="H11" s="66">
        <f>SUM(H17:H31)*'emissziós faktorok'!E3</f>
        <v>0</v>
      </c>
      <c r="I11" s="188" t="s">
        <v>214</v>
      </c>
      <c r="K11" s="219"/>
      <c r="L11" s="68">
        <f>SUM(L17:L31)*'emissziós faktorok'!G3</f>
        <v>0</v>
      </c>
      <c r="M11" s="189" t="s">
        <v>214</v>
      </c>
      <c r="O11" s="65">
        <f>D11+H11+L11</f>
        <v>0</v>
      </c>
      <c r="P11" s="186" t="s">
        <v>214</v>
      </c>
    </row>
    <row r="12" spans="1:2" ht="12.75">
      <c r="A12" s="25" t="s">
        <v>160</v>
      </c>
      <c r="B12" s="97"/>
    </row>
    <row r="13" spans="1:2" ht="12.75">
      <c r="A13" s="25" t="s">
        <v>161</v>
      </c>
      <c r="B13" s="97"/>
    </row>
    <row r="15" spans="1:5" ht="12.75">
      <c r="A15" s="4" t="s">
        <v>24</v>
      </c>
      <c r="B15" s="26"/>
      <c r="E15" s="96"/>
    </row>
    <row r="16" spans="1:5" ht="12.75">
      <c r="A16" s="4" t="s">
        <v>162</v>
      </c>
      <c r="B16" s="4" t="s">
        <v>163</v>
      </c>
      <c r="C16" s="4"/>
      <c r="D16" s="4" t="s">
        <v>164</v>
      </c>
      <c r="E16" s="4"/>
    </row>
    <row r="17" spans="1:13" ht="15.75">
      <c r="A17" s="26"/>
      <c r="B17" s="26"/>
      <c r="C17" s="4"/>
      <c r="D17" s="26"/>
      <c r="E17" s="104" t="s">
        <v>213</v>
      </c>
      <c r="H17" s="26"/>
      <c r="I17" s="4" t="s">
        <v>215</v>
      </c>
      <c r="L17" s="26"/>
      <c r="M17" s="4" t="s">
        <v>216</v>
      </c>
    </row>
    <row r="18" spans="1:13" ht="15.75">
      <c r="A18" s="26"/>
      <c r="B18" s="26"/>
      <c r="C18" s="4"/>
      <c r="D18" s="26"/>
      <c r="E18" s="104" t="s">
        <v>213</v>
      </c>
      <c r="H18" s="26"/>
      <c r="I18" s="4" t="s">
        <v>215</v>
      </c>
      <c r="L18" s="26"/>
      <c r="M18" s="4" t="s">
        <v>216</v>
      </c>
    </row>
    <row r="19" spans="1:13" ht="15.75">
      <c r="A19" s="26"/>
      <c r="B19" s="26"/>
      <c r="C19" s="4"/>
      <c r="D19" s="26"/>
      <c r="E19" s="104" t="s">
        <v>213</v>
      </c>
      <c r="H19" s="26"/>
      <c r="I19" s="4" t="s">
        <v>215</v>
      </c>
      <c r="L19" s="26"/>
      <c r="M19" s="4" t="s">
        <v>216</v>
      </c>
    </row>
    <row r="20" spans="1:13" ht="15.75">
      <c r="A20" s="26"/>
      <c r="B20" s="26"/>
      <c r="C20" s="4"/>
      <c r="D20" s="26"/>
      <c r="E20" s="104" t="s">
        <v>213</v>
      </c>
      <c r="H20" s="26"/>
      <c r="I20" s="4" t="s">
        <v>215</v>
      </c>
      <c r="L20" s="26"/>
      <c r="M20" s="4" t="s">
        <v>216</v>
      </c>
    </row>
    <row r="21" spans="1:13" ht="15.75">
      <c r="A21" s="26"/>
      <c r="B21" s="26"/>
      <c r="C21" s="4"/>
      <c r="D21" s="26"/>
      <c r="E21" s="104" t="s">
        <v>213</v>
      </c>
      <c r="H21" s="26"/>
      <c r="I21" s="4" t="s">
        <v>215</v>
      </c>
      <c r="L21" s="26"/>
      <c r="M21" s="4" t="s">
        <v>216</v>
      </c>
    </row>
    <row r="22" spans="1:13" ht="15.75">
      <c r="A22" s="26"/>
      <c r="B22" s="26"/>
      <c r="C22" s="4"/>
      <c r="D22" s="26"/>
      <c r="E22" s="104" t="s">
        <v>213</v>
      </c>
      <c r="H22" s="26"/>
      <c r="I22" s="4" t="s">
        <v>215</v>
      </c>
      <c r="L22" s="26"/>
      <c r="M22" s="4" t="s">
        <v>216</v>
      </c>
    </row>
    <row r="23" spans="1:13" ht="15.75">
      <c r="A23" s="26"/>
      <c r="B23" s="26"/>
      <c r="C23" s="4"/>
      <c r="D23" s="26"/>
      <c r="E23" s="104" t="s">
        <v>213</v>
      </c>
      <c r="H23" s="26"/>
      <c r="I23" s="4" t="s">
        <v>215</v>
      </c>
      <c r="L23" s="26"/>
      <c r="M23" s="4" t="s">
        <v>216</v>
      </c>
    </row>
    <row r="24" spans="1:13" ht="15.75">
      <c r="A24" s="26"/>
      <c r="B24" s="26"/>
      <c r="C24" s="4"/>
      <c r="D24" s="26"/>
      <c r="E24" s="104" t="s">
        <v>213</v>
      </c>
      <c r="H24" s="26"/>
      <c r="I24" s="4" t="s">
        <v>215</v>
      </c>
      <c r="L24" s="26"/>
      <c r="M24" s="4" t="s">
        <v>216</v>
      </c>
    </row>
    <row r="25" spans="1:13" ht="15.75">
      <c r="A25" s="26"/>
      <c r="B25" s="26"/>
      <c r="C25" s="4"/>
      <c r="D25" s="26"/>
      <c r="E25" s="104" t="s">
        <v>213</v>
      </c>
      <c r="H25" s="26"/>
      <c r="I25" s="4" t="s">
        <v>215</v>
      </c>
      <c r="L25" s="26"/>
      <c r="M25" s="4" t="s">
        <v>216</v>
      </c>
    </row>
    <row r="26" spans="1:13" ht="15.75">
      <c r="A26" s="26"/>
      <c r="B26" s="26"/>
      <c r="C26" s="4"/>
      <c r="D26" s="26"/>
      <c r="E26" s="104" t="s">
        <v>213</v>
      </c>
      <c r="H26" s="26"/>
      <c r="I26" s="4" t="s">
        <v>215</v>
      </c>
      <c r="L26" s="26"/>
      <c r="M26" s="4" t="s">
        <v>216</v>
      </c>
    </row>
    <row r="27" spans="1:13" ht="15.75">
      <c r="A27" s="26"/>
      <c r="B27" s="26"/>
      <c r="C27" s="4"/>
      <c r="D27" s="26"/>
      <c r="E27" s="104" t="s">
        <v>213</v>
      </c>
      <c r="H27" s="26"/>
      <c r="I27" s="4" t="s">
        <v>215</v>
      </c>
      <c r="L27" s="26"/>
      <c r="M27" s="4" t="s">
        <v>216</v>
      </c>
    </row>
    <row r="28" spans="1:13" ht="15.75">
      <c r="A28" s="26"/>
      <c r="B28" s="26"/>
      <c r="C28" s="4"/>
      <c r="D28" s="26"/>
      <c r="E28" s="104" t="s">
        <v>213</v>
      </c>
      <c r="H28" s="26"/>
      <c r="I28" s="4" t="s">
        <v>215</v>
      </c>
      <c r="L28" s="26"/>
      <c r="M28" s="4" t="s">
        <v>216</v>
      </c>
    </row>
    <row r="29" spans="1:13" ht="15.75">
      <c r="A29" s="26"/>
      <c r="B29" s="26"/>
      <c r="C29" s="4"/>
      <c r="D29" s="26"/>
      <c r="E29" s="104" t="s">
        <v>213</v>
      </c>
      <c r="H29" s="26"/>
      <c r="I29" s="4" t="s">
        <v>215</v>
      </c>
      <c r="L29" s="26"/>
      <c r="M29" s="4" t="s">
        <v>216</v>
      </c>
    </row>
    <row r="30" spans="1:13" ht="15.75">
      <c r="A30" s="26"/>
      <c r="B30" s="26"/>
      <c r="C30" s="4"/>
      <c r="D30" s="26"/>
      <c r="E30" s="104" t="s">
        <v>213</v>
      </c>
      <c r="H30" s="26"/>
      <c r="I30" s="4" t="s">
        <v>215</v>
      </c>
      <c r="L30" s="26"/>
      <c r="M30" s="4" t="s">
        <v>216</v>
      </c>
    </row>
    <row r="31" spans="1:13" ht="15.75">
      <c r="A31" s="26"/>
      <c r="B31" s="26"/>
      <c r="C31" s="4"/>
      <c r="D31" s="26"/>
      <c r="E31" s="104" t="s">
        <v>213</v>
      </c>
      <c r="H31" s="26"/>
      <c r="I31" s="4" t="s">
        <v>215</v>
      </c>
      <c r="L31" s="26"/>
      <c r="M31" s="4" t="s">
        <v>216</v>
      </c>
    </row>
    <row r="34" spans="1:15" s="11" customFormat="1" ht="29.25" customHeight="1" thickBot="1">
      <c r="A34" s="218" t="s">
        <v>115</v>
      </c>
      <c r="B34" s="125"/>
      <c r="C34" s="62"/>
      <c r="G34" s="63"/>
      <c r="H34" s="63"/>
      <c r="I34" s="64"/>
      <c r="K34" s="219" t="s">
        <v>70</v>
      </c>
      <c r="L34" s="67"/>
      <c r="M34" s="67"/>
      <c r="O34" s="62" t="s">
        <v>32</v>
      </c>
    </row>
    <row r="35" spans="1:16" s="11" customFormat="1" ht="12.75" customHeight="1" thickBot="1">
      <c r="A35" s="218"/>
      <c r="B35" s="125"/>
      <c r="C35" s="62" t="s">
        <v>68</v>
      </c>
      <c r="D35" s="65">
        <f>SUM(D41:D55)</f>
        <v>0</v>
      </c>
      <c r="E35" s="186" t="s">
        <v>211</v>
      </c>
      <c r="G35" s="64" t="s">
        <v>69</v>
      </c>
      <c r="H35" s="66">
        <f>SUM(H41:H55)*'emissziós faktorok'!E3</f>
        <v>0</v>
      </c>
      <c r="I35" s="188" t="s">
        <v>214</v>
      </c>
      <c r="K35" s="219"/>
      <c r="L35" s="68">
        <f>SUM(L41:L55)*'emissziós faktorok'!G3</f>
        <v>0</v>
      </c>
      <c r="M35" s="189" t="s">
        <v>214</v>
      </c>
      <c r="O35" s="65">
        <f>D35+H35+L35</f>
        <v>0</v>
      </c>
      <c r="P35" s="186" t="s">
        <v>214</v>
      </c>
    </row>
    <row r="36" ht="12.75">
      <c r="A36" s="25" t="s">
        <v>165</v>
      </c>
    </row>
    <row r="37" ht="12.75">
      <c r="A37" s="25" t="s">
        <v>166</v>
      </c>
    </row>
    <row r="39" spans="1:2" ht="12.75">
      <c r="A39" s="4" t="s">
        <v>24</v>
      </c>
      <c r="B39" s="26"/>
    </row>
    <row r="40" spans="1:2" ht="12.75">
      <c r="A40" s="4" t="s">
        <v>162</v>
      </c>
      <c r="B40" s="4" t="s">
        <v>163</v>
      </c>
    </row>
    <row r="41" spans="1:13" ht="15.75">
      <c r="A41" s="26"/>
      <c r="B41" s="26"/>
      <c r="D41" s="26"/>
      <c r="E41" s="104" t="s">
        <v>213</v>
      </c>
      <c r="H41" s="26"/>
      <c r="I41" s="4" t="s">
        <v>215</v>
      </c>
      <c r="L41" s="26"/>
      <c r="M41" s="4" t="s">
        <v>216</v>
      </c>
    </row>
    <row r="42" spans="1:13" ht="15.75">
      <c r="A42" s="26"/>
      <c r="B42" s="26"/>
      <c r="D42" s="26"/>
      <c r="E42" s="104" t="s">
        <v>213</v>
      </c>
      <c r="H42" s="26"/>
      <c r="I42" s="4" t="s">
        <v>215</v>
      </c>
      <c r="L42" s="26"/>
      <c r="M42" s="4" t="s">
        <v>216</v>
      </c>
    </row>
    <row r="43" spans="1:13" ht="15.75">
      <c r="A43" s="26"/>
      <c r="B43" s="26"/>
      <c r="D43" s="26"/>
      <c r="E43" s="104" t="s">
        <v>213</v>
      </c>
      <c r="H43" s="26"/>
      <c r="I43" s="4" t="s">
        <v>215</v>
      </c>
      <c r="L43" s="26"/>
      <c r="M43" s="4" t="s">
        <v>216</v>
      </c>
    </row>
    <row r="44" spans="1:13" ht="15.75">
      <c r="A44" s="26"/>
      <c r="B44" s="26"/>
      <c r="D44" s="26"/>
      <c r="E44" s="104" t="s">
        <v>213</v>
      </c>
      <c r="H44" s="26"/>
      <c r="I44" s="4" t="s">
        <v>215</v>
      </c>
      <c r="L44" s="26"/>
      <c r="M44" s="4" t="s">
        <v>216</v>
      </c>
    </row>
    <row r="45" spans="1:13" ht="15.75">
      <c r="A45" s="26"/>
      <c r="B45" s="26"/>
      <c r="D45" s="26"/>
      <c r="E45" s="104" t="s">
        <v>213</v>
      </c>
      <c r="H45" s="26"/>
      <c r="I45" s="4" t="s">
        <v>215</v>
      </c>
      <c r="L45" s="26"/>
      <c r="M45" s="4" t="s">
        <v>216</v>
      </c>
    </row>
    <row r="46" spans="1:13" ht="15.75">
      <c r="A46" s="26"/>
      <c r="B46" s="26"/>
      <c r="D46" s="26"/>
      <c r="E46" s="104" t="s">
        <v>213</v>
      </c>
      <c r="H46" s="26"/>
      <c r="I46" s="4" t="s">
        <v>215</v>
      </c>
      <c r="L46" s="26"/>
      <c r="M46" s="4" t="s">
        <v>216</v>
      </c>
    </row>
    <row r="47" spans="1:13" ht="15.75">
      <c r="A47" s="26"/>
      <c r="B47" s="26"/>
      <c r="D47" s="26"/>
      <c r="E47" s="104" t="s">
        <v>213</v>
      </c>
      <c r="H47" s="26"/>
      <c r="I47" s="4" t="s">
        <v>215</v>
      </c>
      <c r="L47" s="26"/>
      <c r="M47" s="4" t="s">
        <v>216</v>
      </c>
    </row>
    <row r="48" spans="1:13" ht="15.75">
      <c r="A48" s="26"/>
      <c r="B48" s="26"/>
      <c r="D48" s="26"/>
      <c r="E48" s="104" t="s">
        <v>213</v>
      </c>
      <c r="H48" s="26"/>
      <c r="I48" s="4" t="s">
        <v>215</v>
      </c>
      <c r="L48" s="26"/>
      <c r="M48" s="4" t="s">
        <v>216</v>
      </c>
    </row>
    <row r="49" spans="1:13" ht="15.75">
      <c r="A49" s="26"/>
      <c r="B49" s="26"/>
      <c r="D49" s="26"/>
      <c r="E49" s="104" t="s">
        <v>213</v>
      </c>
      <c r="H49" s="26"/>
      <c r="I49" s="4" t="s">
        <v>215</v>
      </c>
      <c r="L49" s="26"/>
      <c r="M49" s="4" t="s">
        <v>216</v>
      </c>
    </row>
    <row r="50" spans="1:13" ht="15.75">
      <c r="A50" s="26"/>
      <c r="B50" s="26"/>
      <c r="D50" s="26"/>
      <c r="E50" s="104" t="s">
        <v>213</v>
      </c>
      <c r="H50" s="26"/>
      <c r="I50" s="4" t="s">
        <v>215</v>
      </c>
      <c r="L50" s="26"/>
      <c r="M50" s="4" t="s">
        <v>216</v>
      </c>
    </row>
    <row r="51" spans="1:13" ht="15.75">
      <c r="A51" s="26"/>
      <c r="B51" s="26"/>
      <c r="D51" s="26"/>
      <c r="E51" s="104" t="s">
        <v>213</v>
      </c>
      <c r="H51" s="26"/>
      <c r="I51" s="4" t="s">
        <v>215</v>
      </c>
      <c r="L51" s="26"/>
      <c r="M51" s="4" t="s">
        <v>216</v>
      </c>
    </row>
    <row r="52" spans="1:13" ht="15.75">
      <c r="A52" s="26"/>
      <c r="B52" s="26"/>
      <c r="D52" s="26"/>
      <c r="E52" s="104" t="s">
        <v>213</v>
      </c>
      <c r="H52" s="26"/>
      <c r="I52" s="4" t="s">
        <v>215</v>
      </c>
      <c r="L52" s="26"/>
      <c r="M52" s="4" t="s">
        <v>216</v>
      </c>
    </row>
    <row r="53" spans="1:13" ht="15.75">
      <c r="A53" s="26"/>
      <c r="B53" s="26"/>
      <c r="D53" s="26"/>
      <c r="E53" s="104" t="s">
        <v>213</v>
      </c>
      <c r="H53" s="26"/>
      <c r="I53" s="4" t="s">
        <v>215</v>
      </c>
      <c r="L53" s="26"/>
      <c r="M53" s="4" t="s">
        <v>216</v>
      </c>
    </row>
    <row r="54" spans="1:13" ht="15.75">
      <c r="A54" s="26"/>
      <c r="B54" s="26"/>
      <c r="D54" s="26"/>
      <c r="E54" s="104" t="s">
        <v>213</v>
      </c>
      <c r="H54" s="26"/>
      <c r="I54" s="4" t="s">
        <v>215</v>
      </c>
      <c r="L54" s="26"/>
      <c r="M54" s="4" t="s">
        <v>216</v>
      </c>
    </row>
    <row r="55" spans="1:13" ht="15.75">
      <c r="A55" s="26"/>
      <c r="B55" s="26"/>
      <c r="D55" s="26"/>
      <c r="E55" s="104" t="s">
        <v>213</v>
      </c>
      <c r="H55" s="26"/>
      <c r="I55" s="4" t="s">
        <v>215</v>
      </c>
      <c r="L55" s="26"/>
      <c r="M55" s="4" t="s">
        <v>216</v>
      </c>
    </row>
  </sheetData>
  <sheetProtection password="FA7E" sheet="1" formatColumns="0" formatRows="0"/>
  <protectedRanges>
    <protectedRange sqref="A6 A8 A17:B31 B15 D17:D31 H17:H31 L17:L31 B39 A41:B55 D41:D55 H41:H55 L41:L55" name="Tartom?ny1"/>
  </protectedRanges>
  <mergeCells count="5">
    <mergeCell ref="A34:A35"/>
    <mergeCell ref="K34:K35"/>
    <mergeCell ref="K1:K2"/>
    <mergeCell ref="A10:A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H4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5.57421875" style="0" bestFit="1" customWidth="1"/>
    <col min="2" max="2" width="13.00390625" style="0" customWidth="1"/>
    <col min="3" max="3" width="15.00390625" style="0" customWidth="1"/>
    <col min="4" max="4" width="13.00390625" style="0" customWidth="1"/>
    <col min="5" max="5" width="21.7109375" style="0" customWidth="1"/>
    <col min="6" max="6" width="19.00390625" style="0" customWidth="1"/>
    <col min="7" max="7" width="20.7109375" style="0" customWidth="1"/>
    <col min="8" max="8" width="9.57421875" style="0" bestFit="1" customWidth="1"/>
    <col min="9" max="9" width="16.7109375" style="0" customWidth="1"/>
    <col min="10" max="10" width="12.00390625" style="0" customWidth="1"/>
  </cols>
  <sheetData>
    <row r="1" spans="1:6" s="149" customFormat="1" ht="28.5" customHeight="1" thickBot="1">
      <c r="A1" s="153" t="s">
        <v>77</v>
      </c>
      <c r="E1" s="153"/>
      <c r="F1" s="153" t="s">
        <v>32</v>
      </c>
    </row>
    <row r="2" spans="5:8" s="185" customFormat="1" ht="15" thickBot="1">
      <c r="E2" s="186" t="s">
        <v>68</v>
      </c>
      <c r="F2" s="154">
        <f>+A40</f>
        <v>0</v>
      </c>
      <c r="G2" s="186" t="s">
        <v>211</v>
      </c>
      <c r="H2" s="186"/>
    </row>
    <row r="5" ht="15.75">
      <c r="A5" s="167" t="s">
        <v>217</v>
      </c>
    </row>
    <row r="6" spans="1:2" ht="15.75">
      <c r="A6" s="113"/>
      <c r="B6" s="4" t="s">
        <v>213</v>
      </c>
    </row>
    <row r="8" ht="12.75">
      <c r="A8" s="4" t="s">
        <v>193</v>
      </c>
    </row>
    <row r="10" spans="1:2" ht="12.75">
      <c r="A10" s="96" t="s">
        <v>188</v>
      </c>
      <c r="B10" s="96" t="s">
        <v>189</v>
      </c>
    </row>
    <row r="11" spans="1:2" ht="12.75">
      <c r="A11" s="96">
        <v>1</v>
      </c>
      <c r="B11" s="117">
        <v>2.0517234016693657</v>
      </c>
    </row>
    <row r="12" spans="1:2" ht="12.75">
      <c r="A12" s="96">
        <v>2</v>
      </c>
      <c r="B12" s="117">
        <v>5.199276016910458</v>
      </c>
    </row>
    <row r="13" spans="1:2" ht="12.75">
      <c r="A13" s="96">
        <v>3</v>
      </c>
      <c r="B13" s="117">
        <v>6.366824668420781</v>
      </c>
    </row>
    <row r="14" spans="1:2" ht="12.75">
      <c r="A14" s="96">
        <v>4</v>
      </c>
      <c r="B14" s="117">
        <v>3.996907852019258</v>
      </c>
    </row>
    <row r="15" spans="1:2" ht="12.75">
      <c r="A15" s="96">
        <v>5</v>
      </c>
      <c r="B15" s="117">
        <v>6.189223251113294</v>
      </c>
    </row>
    <row r="16" spans="1:2" ht="12.75">
      <c r="A16" s="96">
        <v>6</v>
      </c>
      <c r="B16" s="117">
        <v>3.9233269935540105</v>
      </c>
    </row>
    <row r="17" spans="1:2" ht="12.75">
      <c r="A17" s="96">
        <v>7</v>
      </c>
      <c r="B17" s="117">
        <v>3.6329453913965146</v>
      </c>
    </row>
    <row r="18" spans="1:2" ht="12.75">
      <c r="A18" s="96">
        <v>8</v>
      </c>
      <c r="B18" s="117">
        <v>6.101517495710521</v>
      </c>
    </row>
    <row r="19" spans="1:2" ht="12.75">
      <c r="A19" s="96">
        <v>9</v>
      </c>
      <c r="B19" s="117">
        <v>6.234225829728199</v>
      </c>
    </row>
    <row r="20" spans="1:2" ht="12.75">
      <c r="A20" s="96">
        <v>10</v>
      </c>
      <c r="B20" s="117">
        <v>5.99902987141964</v>
      </c>
    </row>
    <row r="21" spans="1:2" ht="12.75">
      <c r="A21" s="96">
        <v>11</v>
      </c>
      <c r="B21" s="117">
        <v>9.675663897529894</v>
      </c>
    </row>
    <row r="22" spans="1:2" ht="12.75">
      <c r="A22" s="96">
        <v>12</v>
      </c>
      <c r="B22" s="117">
        <v>3.5593645329312666</v>
      </c>
    </row>
    <row r="23" spans="1:2" ht="12.75">
      <c r="A23" s="96">
        <v>13</v>
      </c>
      <c r="B23" s="117">
        <v>10.109922356864974</v>
      </c>
    </row>
    <row r="24" spans="1:2" ht="12.75">
      <c r="A24" s="96">
        <v>14</v>
      </c>
      <c r="B24" s="117">
        <v>6.597859804375653</v>
      </c>
    </row>
    <row r="25" spans="1:2" ht="12.75">
      <c r="A25" s="96">
        <v>15</v>
      </c>
      <c r="B25" s="117">
        <v>2.877537143551656</v>
      </c>
    </row>
    <row r="26" spans="1:2" ht="12.75">
      <c r="A26" s="96">
        <v>16</v>
      </c>
      <c r="B26" s="117">
        <v>2.23698949173365</v>
      </c>
    </row>
    <row r="27" spans="1:2" ht="12.75">
      <c r="A27" s="96">
        <v>17</v>
      </c>
      <c r="B27" s="117">
        <v>2.1370202599200026</v>
      </c>
    </row>
    <row r="28" spans="1:2" ht="12.75">
      <c r="A28" s="96">
        <v>18</v>
      </c>
      <c r="B28" s="117">
        <v>3.5744748877946653</v>
      </c>
    </row>
    <row r="29" spans="1:2" ht="12.75">
      <c r="A29" s="96">
        <v>19</v>
      </c>
      <c r="B29" s="117">
        <v>1.9078465444917827</v>
      </c>
    </row>
    <row r="30" spans="1:2" ht="12.75">
      <c r="A30" s="96">
        <v>20</v>
      </c>
      <c r="B30" s="117">
        <v>1.98296033750839</v>
      </c>
    </row>
    <row r="31" spans="1:2" ht="12.75">
      <c r="A31" s="96">
        <v>21</v>
      </c>
      <c r="B31" s="117">
        <v>2.519815916459447</v>
      </c>
    </row>
    <row r="32" spans="1:2" ht="12.75">
      <c r="A32" s="96">
        <v>22</v>
      </c>
      <c r="B32" s="117">
        <v>1.8463101717872157</v>
      </c>
    </row>
    <row r="33" spans="1:2" ht="12.75">
      <c r="A33" s="96">
        <v>23</v>
      </c>
      <c r="B33" s="117">
        <v>1.2792338831093606</v>
      </c>
    </row>
    <row r="35" ht="12.75">
      <c r="A35" s="4" t="s">
        <v>191</v>
      </c>
    </row>
    <row r="36" spans="1:2" ht="12.75">
      <c r="A36" s="113"/>
      <c r="B36" t="s">
        <v>190</v>
      </c>
    </row>
    <row r="38" spans="1:3" ht="12.75">
      <c r="A38" s="99"/>
      <c r="B38" s="99"/>
      <c r="C38" s="99"/>
    </row>
    <row r="39" spans="1:3" ht="13.5" thickBot="1">
      <c r="A39" s="103" t="s">
        <v>192</v>
      </c>
      <c r="B39" s="99"/>
      <c r="C39" s="99"/>
    </row>
    <row r="40" spans="1:2" ht="15" thickBot="1">
      <c r="A40" s="5">
        <f>+A6*A36/100</f>
        <v>0</v>
      </c>
      <c r="B40" s="168" t="s">
        <v>211</v>
      </c>
    </row>
    <row r="41" spans="1:3" ht="12.75">
      <c r="A41" s="99"/>
      <c r="B41" s="99"/>
      <c r="C41" s="99"/>
    </row>
    <row r="42" spans="1:3" ht="12.75">
      <c r="A42" s="99"/>
      <c r="B42" s="99"/>
      <c r="C42" s="99"/>
    </row>
  </sheetData>
  <sheetProtection password="FA7E" sheet="1" formatColumns="0" formatRows="0"/>
  <protectedRanges>
    <protectedRange sqref="A6 B11:B33 A36" name="Tartom?ny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3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1.8515625" style="0" customWidth="1"/>
    <col min="2" max="2" width="14.421875" style="0" customWidth="1"/>
    <col min="3" max="3" width="9.57421875" style="0" customWidth="1"/>
    <col min="4" max="4" width="10.140625" style="0" customWidth="1"/>
    <col min="5" max="5" width="19.8515625" style="0" customWidth="1"/>
    <col min="6" max="6" width="9.7109375" style="0" customWidth="1"/>
    <col min="7" max="7" width="8.00390625" style="0" customWidth="1"/>
    <col min="8" max="8" width="15.140625" style="0" customWidth="1"/>
    <col min="11" max="11" width="7.421875" style="0" customWidth="1"/>
  </cols>
  <sheetData>
    <row r="1" spans="1:12" s="149" customFormat="1" ht="29.25" customHeight="1" thickBot="1">
      <c r="A1" s="153" t="s">
        <v>78</v>
      </c>
      <c r="D1" s="63"/>
      <c r="E1" s="63"/>
      <c r="F1" s="64"/>
      <c r="H1" s="220" t="s">
        <v>70</v>
      </c>
      <c r="I1" s="67"/>
      <c r="J1" s="67"/>
      <c r="L1" s="153" t="s">
        <v>104</v>
      </c>
    </row>
    <row r="2" spans="1:13" s="185" customFormat="1" ht="12.75" customHeight="1" thickBot="1">
      <c r="A2" s="186"/>
      <c r="D2" s="188" t="s">
        <v>69</v>
      </c>
      <c r="E2" s="66">
        <f>E7+E11+E17</f>
        <v>0</v>
      </c>
      <c r="F2" s="188" t="s">
        <v>214</v>
      </c>
      <c r="H2" s="221"/>
      <c r="I2" s="68">
        <f>I7+I11+I17</f>
        <v>0</v>
      </c>
      <c r="J2" s="189" t="s">
        <v>214</v>
      </c>
      <c r="L2" s="154">
        <f>L5+L17</f>
        <v>0</v>
      </c>
      <c r="M2" s="186" t="s">
        <v>214</v>
      </c>
    </row>
    <row r="3" spans="1:13" s="58" customFormat="1" ht="12.75">
      <c r="A3" s="110"/>
      <c r="D3" s="59"/>
      <c r="F3" s="59"/>
      <c r="L3" s="60"/>
      <c r="M3" s="59"/>
    </row>
    <row r="4" spans="1:15" s="11" customFormat="1" ht="28.5" customHeight="1" thickBot="1">
      <c r="A4" s="62" t="s">
        <v>169</v>
      </c>
      <c r="D4" s="63"/>
      <c r="E4" s="63"/>
      <c r="F4" s="64"/>
      <c r="L4" s="62" t="s">
        <v>32</v>
      </c>
      <c r="O4" s="62"/>
    </row>
    <row r="5" spans="4:14" s="190" customFormat="1" ht="15" thickBot="1">
      <c r="D5" s="191" t="s">
        <v>69</v>
      </c>
      <c r="E5" s="66">
        <f>E10</f>
        <v>0</v>
      </c>
      <c r="F5" s="188" t="s">
        <v>214</v>
      </c>
      <c r="L5" s="154">
        <f>E5</f>
        <v>0</v>
      </c>
      <c r="M5" s="186" t="s">
        <v>214</v>
      </c>
      <c r="N5" s="192"/>
    </row>
    <row r="6" spans="1:13" s="58" customFormat="1" ht="12.75">
      <c r="A6" s="110" t="s">
        <v>123</v>
      </c>
      <c r="D6" s="59"/>
      <c r="F6" s="59"/>
      <c r="L6" s="60"/>
      <c r="M6" s="59"/>
    </row>
    <row r="7" spans="1:13" s="58" customFormat="1" ht="12.75">
      <c r="A7" s="111" t="s">
        <v>124</v>
      </c>
      <c r="D7" s="59"/>
      <c r="E7" s="111"/>
      <c r="F7" s="59"/>
      <c r="L7" s="60"/>
      <c r="M7" s="59"/>
    </row>
    <row r="9" spans="1:2" ht="13.5" thickBot="1">
      <c r="A9" s="4" t="s">
        <v>24</v>
      </c>
      <c r="B9" s="26"/>
    </row>
    <row r="10" spans="1:6" ht="16.5" thickBot="1">
      <c r="A10" s="4" t="s">
        <v>125</v>
      </c>
      <c r="B10" s="26"/>
      <c r="C10" s="4" t="s">
        <v>86</v>
      </c>
      <c r="E10" s="54">
        <f>E11+E12</f>
        <v>0</v>
      </c>
      <c r="F10" s="4" t="s">
        <v>218</v>
      </c>
    </row>
    <row r="11" spans="1:6" ht="16.5" thickBot="1">
      <c r="A11" s="4" t="s">
        <v>204</v>
      </c>
      <c r="B11" s="26"/>
      <c r="C11" s="4" t="s">
        <v>86</v>
      </c>
      <c r="E11" s="54">
        <f>B11*'emissziós faktorok'!D23</f>
        <v>0</v>
      </c>
      <c r="F11" s="4" t="s">
        <v>218</v>
      </c>
    </row>
    <row r="12" spans="1:6" ht="16.5" thickBot="1">
      <c r="A12" s="4" t="s">
        <v>87</v>
      </c>
      <c r="B12" s="55">
        <f>B10-B11</f>
        <v>0</v>
      </c>
      <c r="C12" s="4" t="s">
        <v>86</v>
      </c>
      <c r="E12" s="54">
        <f>B12*'emissziós faktorok'!D24</f>
        <v>0</v>
      </c>
      <c r="F12" s="4" t="s">
        <v>218</v>
      </c>
    </row>
    <row r="15" ht="12.75" customHeight="1"/>
    <row r="16" spans="1:12" s="11" customFormat="1" ht="29.25" customHeight="1" thickBot="1">
      <c r="A16" s="62" t="s">
        <v>170</v>
      </c>
      <c r="D16" s="63"/>
      <c r="E16" s="63"/>
      <c r="F16" s="64"/>
      <c r="H16" s="219" t="s">
        <v>70</v>
      </c>
      <c r="I16" s="67"/>
      <c r="J16" s="67"/>
      <c r="L16" s="62" t="s">
        <v>32</v>
      </c>
    </row>
    <row r="17" spans="1:13" s="11" customFormat="1" ht="12.75" customHeight="1" thickBot="1">
      <c r="A17" s="62"/>
      <c r="D17" s="64" t="s">
        <v>69</v>
      </c>
      <c r="E17" s="66">
        <f>E22+E26+E32</f>
        <v>0</v>
      </c>
      <c r="F17" s="188" t="s">
        <v>214</v>
      </c>
      <c r="H17" s="219"/>
      <c r="I17" s="68">
        <f>I22+I26+I32</f>
        <v>0</v>
      </c>
      <c r="J17" s="189" t="s">
        <v>214</v>
      </c>
      <c r="L17" s="65">
        <f>E17+I17</f>
        <v>0</v>
      </c>
      <c r="M17" s="186" t="s">
        <v>214</v>
      </c>
    </row>
    <row r="18" spans="1:13" s="58" customFormat="1" ht="12.75">
      <c r="A18" s="110" t="s">
        <v>123</v>
      </c>
      <c r="D18" s="59"/>
      <c r="F18" s="59"/>
      <c r="L18" s="60"/>
      <c r="M18" s="59"/>
    </row>
    <row r="19" spans="1:13" s="58" customFormat="1" ht="12.75">
      <c r="A19" s="111" t="s">
        <v>124</v>
      </c>
      <c r="D19" s="59"/>
      <c r="E19" s="111"/>
      <c r="F19" s="59"/>
      <c r="L19" s="60"/>
      <c r="M19" s="59"/>
    </row>
    <row r="21" spans="1:2" ht="13.5" thickBot="1">
      <c r="A21" s="4" t="s">
        <v>24</v>
      </c>
      <c r="B21" s="55">
        <f>B9</f>
        <v>0</v>
      </c>
    </row>
    <row r="22" spans="1:10" ht="16.5" thickBot="1">
      <c r="A22" s="4" t="s">
        <v>125</v>
      </c>
      <c r="B22" s="55">
        <f>B10</f>
        <v>0</v>
      </c>
      <c r="C22" s="4" t="s">
        <v>86</v>
      </c>
      <c r="E22" s="54">
        <f>E23+E24</f>
        <v>0</v>
      </c>
      <c r="F22" s="4" t="s">
        <v>218</v>
      </c>
      <c r="I22" s="57">
        <f>I23+I24</f>
        <v>0</v>
      </c>
      <c r="J22" s="4" t="s">
        <v>218</v>
      </c>
    </row>
    <row r="23" spans="1:10" ht="16.5" thickBot="1">
      <c r="A23" s="4" t="s">
        <v>204</v>
      </c>
      <c r="B23" s="55">
        <f>B11</f>
        <v>0</v>
      </c>
      <c r="C23" s="4" t="s">
        <v>86</v>
      </c>
      <c r="E23" s="54">
        <f>B23*'emissziós faktorok'!D25</f>
        <v>0</v>
      </c>
      <c r="F23" s="4" t="s">
        <v>218</v>
      </c>
      <c r="I23" s="54">
        <f>B23*'emissziós faktorok'!H25</f>
        <v>0</v>
      </c>
      <c r="J23" s="4" t="s">
        <v>218</v>
      </c>
    </row>
    <row r="24" spans="1:10" ht="16.5" thickBot="1">
      <c r="A24" s="4" t="s">
        <v>87</v>
      </c>
      <c r="B24" s="55">
        <f>B12</f>
        <v>0</v>
      </c>
      <c r="C24" s="4" t="s">
        <v>86</v>
      </c>
      <c r="E24" s="54">
        <f>B24*'emissziós faktorok'!D26</f>
        <v>0</v>
      </c>
      <c r="F24" s="4" t="s">
        <v>218</v>
      </c>
      <c r="I24" s="54">
        <f>B24*'emissziós faktorok'!H27</f>
        <v>0</v>
      </c>
      <c r="J24" s="4" t="s">
        <v>218</v>
      </c>
    </row>
    <row r="25" ht="13.5" thickBot="1"/>
    <row r="26" spans="1:10" ht="16.5" thickBot="1">
      <c r="A26" s="4" t="s">
        <v>88</v>
      </c>
      <c r="B26" s="26"/>
      <c r="C26" s="4" t="s">
        <v>86</v>
      </c>
      <c r="E26" s="54">
        <f>B26*'emissziós faktorok'!D27</f>
        <v>0</v>
      </c>
      <c r="F26" s="4" t="s">
        <v>218</v>
      </c>
      <c r="I26" s="54">
        <f>B26*'emissziós faktorok'!H27</f>
        <v>0</v>
      </c>
      <c r="J26" s="4" t="s">
        <v>218</v>
      </c>
    </row>
    <row r="28" spans="1:3" ht="12.75">
      <c r="A28" s="4" t="s">
        <v>171</v>
      </c>
      <c r="B28" s="132"/>
      <c r="C28" s="4" t="s">
        <v>86</v>
      </c>
    </row>
    <row r="29" spans="1:10" ht="12.75">
      <c r="A29" s="4" t="s">
        <v>172</v>
      </c>
      <c r="B29" s="132"/>
      <c r="C29" s="4" t="s">
        <v>86</v>
      </c>
      <c r="E29" s="134"/>
      <c r="F29" s="4"/>
      <c r="I29" s="134"/>
      <c r="J29" s="4"/>
    </row>
    <row r="30" spans="1:10" ht="12.75">
      <c r="A30" s="4" t="s">
        <v>173</v>
      </c>
      <c r="B30" s="132"/>
      <c r="C30" s="4" t="s">
        <v>86</v>
      </c>
      <c r="E30" s="134"/>
      <c r="F30" s="4"/>
      <c r="I30" s="134"/>
      <c r="J30" s="4"/>
    </row>
    <row r="31" spans="1:10" ht="13.5" thickBot="1">
      <c r="A31" s="4" t="s">
        <v>174</v>
      </c>
      <c r="B31" s="132"/>
      <c r="C31" s="4" t="s">
        <v>86</v>
      </c>
      <c r="E31" s="134"/>
      <c r="F31" s="4"/>
      <c r="I31" s="134"/>
      <c r="J31" s="4"/>
    </row>
    <row r="32" spans="1:10" ht="16.5" thickBot="1">
      <c r="A32" s="4" t="s">
        <v>175</v>
      </c>
      <c r="B32" s="135">
        <f>B28+B29+B30+B31</f>
        <v>0</v>
      </c>
      <c r="E32" s="133">
        <f>B32*'emissziós faktorok'!D28</f>
        <v>0</v>
      </c>
      <c r="F32" s="4" t="s">
        <v>218</v>
      </c>
      <c r="I32" s="133">
        <f>B32*'emissziós faktorok'!H28</f>
        <v>0</v>
      </c>
      <c r="J32" s="4" t="s">
        <v>218</v>
      </c>
    </row>
  </sheetData>
  <sheetProtection password="FA7E" sheet="1" formatColumns="0" formatRows="0"/>
  <protectedRanges>
    <protectedRange sqref="A7 B9:B11 A19 B26 B28:B31" name="Tartom?ny1"/>
  </protectedRanges>
  <mergeCells count="2">
    <mergeCell ref="H16:H17"/>
    <mergeCell ref="H1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P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6.28125" style="0" customWidth="1"/>
    <col min="2" max="2" width="17.57421875" style="0" customWidth="1"/>
    <col min="5" max="5" width="9.57421875" style="0" bestFit="1" customWidth="1"/>
    <col min="6" max="6" width="12.28125" style="0" customWidth="1"/>
    <col min="8" max="8" width="12.57421875" style="0" customWidth="1"/>
    <col min="9" max="9" width="9.57421875" style="0" bestFit="1" customWidth="1"/>
    <col min="10" max="10" width="11.140625" style="0" customWidth="1"/>
  </cols>
  <sheetData>
    <row r="1" spans="1:12" s="11" customFormat="1" ht="28.5" customHeight="1" thickBot="1">
      <c r="A1" s="62" t="s">
        <v>134</v>
      </c>
      <c r="D1" s="63"/>
      <c r="E1" s="64"/>
      <c r="F1" s="63"/>
      <c r="H1" s="220" t="s">
        <v>70</v>
      </c>
      <c r="I1" s="67"/>
      <c r="J1" s="67"/>
      <c r="L1" s="62" t="s">
        <v>32</v>
      </c>
    </row>
    <row r="2" spans="4:13" s="185" customFormat="1" ht="15" thickBot="1">
      <c r="D2" s="188" t="s">
        <v>69</v>
      </c>
      <c r="E2" s="66">
        <f>E5+E15</f>
        <v>0</v>
      </c>
      <c r="F2" s="188" t="s">
        <v>214</v>
      </c>
      <c r="H2" s="221"/>
      <c r="I2" s="68">
        <f>I15</f>
        <v>0</v>
      </c>
      <c r="J2" s="189" t="s">
        <v>214</v>
      </c>
      <c r="L2" s="154">
        <f>E2+I2</f>
        <v>0</v>
      </c>
      <c r="M2" s="186" t="s">
        <v>214</v>
      </c>
    </row>
    <row r="3" ht="12.75">
      <c r="A3" s="25"/>
    </row>
    <row r="4" spans="1:6" s="11" customFormat="1" ht="29.25" customHeight="1" thickBot="1">
      <c r="A4" s="218" t="s">
        <v>135</v>
      </c>
      <c r="B4" s="102"/>
      <c r="C4" s="62"/>
      <c r="D4" s="63"/>
      <c r="E4" s="64"/>
      <c r="F4" s="63"/>
    </row>
    <row r="5" spans="1:6" s="11" customFormat="1" ht="12.75" customHeight="1" thickBot="1">
      <c r="A5" s="218"/>
      <c r="B5" s="102"/>
      <c r="C5" s="62"/>
      <c r="D5" s="64" t="s">
        <v>69</v>
      </c>
      <c r="E5" s="71">
        <f>B11*'emissziós faktorok'!H34</f>
        <v>0</v>
      </c>
      <c r="F5" s="188" t="s">
        <v>214</v>
      </c>
    </row>
    <row r="7" spans="1:2" ht="12.75">
      <c r="A7" s="4" t="s">
        <v>24</v>
      </c>
      <c r="B7" s="26"/>
    </row>
    <row r="8" spans="1:10" ht="12.75">
      <c r="A8" s="4" t="s">
        <v>150</v>
      </c>
      <c r="B8" s="129">
        <v>1759407</v>
      </c>
      <c r="C8" s="4" t="s">
        <v>133</v>
      </c>
      <c r="D8" s="4" t="s">
        <v>199</v>
      </c>
      <c r="J8" s="4"/>
    </row>
    <row r="9" spans="1:10" ht="12.75">
      <c r="A9" s="4" t="s">
        <v>151</v>
      </c>
      <c r="B9" s="128">
        <v>132359.5</v>
      </c>
      <c r="C9" s="4" t="s">
        <v>105</v>
      </c>
      <c r="D9" s="4" t="s">
        <v>199</v>
      </c>
      <c r="J9" s="4"/>
    </row>
    <row r="10" spans="1:6" ht="12.75">
      <c r="A10" s="4" t="s">
        <v>152</v>
      </c>
      <c r="B10" s="26"/>
      <c r="C10" s="4" t="s">
        <v>133</v>
      </c>
      <c r="F10" s="4"/>
    </row>
    <row r="11" spans="1:6" ht="38.25">
      <c r="A11" s="7" t="s">
        <v>149</v>
      </c>
      <c r="B11" s="131">
        <f>B10/B8*B9</f>
        <v>0</v>
      </c>
      <c r="C11" t="s">
        <v>105</v>
      </c>
      <c r="F11" s="4"/>
    </row>
    <row r="12" ht="12.75">
      <c r="F12" s="4"/>
    </row>
    <row r="14" spans="1:10" s="11" customFormat="1" ht="29.25" customHeight="1" thickBot="1">
      <c r="A14" s="218" t="s">
        <v>136</v>
      </c>
      <c r="B14" s="102"/>
      <c r="C14" s="62"/>
      <c r="D14" s="63"/>
      <c r="E14" s="63"/>
      <c r="F14" s="64"/>
      <c r="H14" s="219" t="s">
        <v>70</v>
      </c>
      <c r="I14" s="67"/>
      <c r="J14" s="67"/>
    </row>
    <row r="15" spans="1:16" s="11" customFormat="1" ht="12.75" customHeight="1" thickBot="1">
      <c r="A15" s="218"/>
      <c r="B15" s="102"/>
      <c r="C15" s="62"/>
      <c r="D15" s="64" t="s">
        <v>69</v>
      </c>
      <c r="E15" s="66">
        <f>E21</f>
        <v>0</v>
      </c>
      <c r="F15" s="188" t="s">
        <v>214</v>
      </c>
      <c r="H15" s="219"/>
      <c r="I15" s="68">
        <f>I21</f>
        <v>0</v>
      </c>
      <c r="J15" s="189" t="s">
        <v>214</v>
      </c>
      <c r="P15" s="62"/>
    </row>
    <row r="17" spans="1:4" ht="12.75">
      <c r="A17" s="22" t="s">
        <v>131</v>
      </c>
      <c r="D17" s="97"/>
    </row>
    <row r="18" spans="1:4" ht="12.75">
      <c r="A18" s="4" t="s">
        <v>24</v>
      </c>
      <c r="B18" s="26"/>
      <c r="D18" s="97"/>
    </row>
    <row r="19" spans="1:12" ht="15.75">
      <c r="A19" s="4" t="s">
        <v>137</v>
      </c>
      <c r="D19" s="4" t="s">
        <v>100</v>
      </c>
      <c r="E19" s="117">
        <v>376437.783193981</v>
      </c>
      <c r="F19" s="4" t="s">
        <v>219</v>
      </c>
      <c r="G19" s="4" t="s">
        <v>138</v>
      </c>
      <c r="I19" s="117">
        <v>224388.616741285</v>
      </c>
      <c r="J19" s="4" t="s">
        <v>219</v>
      </c>
      <c r="L19" s="4" t="s">
        <v>200</v>
      </c>
    </row>
    <row r="20" spans="1:12" ht="13.5" thickBot="1">
      <c r="A20" s="4" t="s">
        <v>132</v>
      </c>
      <c r="B20" s="116">
        <v>9877000</v>
      </c>
      <c r="C20" s="4" t="s">
        <v>133</v>
      </c>
      <c r="L20" s="4" t="s">
        <v>200</v>
      </c>
    </row>
    <row r="21" spans="1:10" ht="16.5" thickBot="1">
      <c r="A21" s="4" t="s">
        <v>153</v>
      </c>
      <c r="E21" s="54">
        <f>B10/B20*E19</f>
        <v>0</v>
      </c>
      <c r="F21" s="4" t="s">
        <v>219</v>
      </c>
      <c r="I21" s="54">
        <f>B10/B20*I19</f>
        <v>0</v>
      </c>
      <c r="J21" s="4" t="s">
        <v>219</v>
      </c>
    </row>
    <row r="22" ht="12.75">
      <c r="E22" s="130"/>
    </row>
  </sheetData>
  <sheetProtection password="FA7E" sheet="1" formatColumns="0" formatRows="0"/>
  <protectedRanges>
    <protectedRange sqref="D8:D9 B7:B10 B18:B20 E19 I19 L19:L20" name="Tartom?ny1"/>
  </protectedRanges>
  <mergeCells count="4">
    <mergeCell ref="H1:H2"/>
    <mergeCell ref="A4:A5"/>
    <mergeCell ref="A14:A15"/>
    <mergeCell ref="H14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G1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6.421875" style="0" customWidth="1"/>
    <col min="3" max="3" width="12.421875" style="0" customWidth="1"/>
  </cols>
  <sheetData>
    <row r="1" spans="1:7" s="149" customFormat="1" ht="28.5" customHeight="1" thickBot="1">
      <c r="A1" s="153" t="s">
        <v>178</v>
      </c>
      <c r="G1" s="153"/>
    </row>
    <row r="2" spans="3:5" s="185" customFormat="1" ht="15" thickBot="1">
      <c r="C2" s="186" t="s">
        <v>68</v>
      </c>
      <c r="D2" s="154">
        <f>D5+D12</f>
        <v>0</v>
      </c>
      <c r="E2" s="186" t="s">
        <v>211</v>
      </c>
    </row>
    <row r="4" spans="1:3" s="149" customFormat="1" ht="13.5" thickBot="1">
      <c r="A4" s="218" t="s">
        <v>208</v>
      </c>
      <c r="B4" s="155"/>
      <c r="C4" s="153"/>
    </row>
    <row r="5" spans="1:5" s="149" customFormat="1" ht="15" thickBot="1">
      <c r="A5" s="218"/>
      <c r="B5" s="155"/>
      <c r="C5" s="153" t="s">
        <v>68</v>
      </c>
      <c r="D5" s="154">
        <f>B9</f>
        <v>0</v>
      </c>
      <c r="E5" s="186" t="s">
        <v>211</v>
      </c>
    </row>
    <row r="6" ht="12.75">
      <c r="A6" s="144" t="s">
        <v>182</v>
      </c>
    </row>
    <row r="7" spans="1:5" ht="12.75">
      <c r="A7" s="4" t="s">
        <v>24</v>
      </c>
      <c r="B7" s="145"/>
      <c r="E7" s="96"/>
    </row>
    <row r="8" spans="1:5" ht="12.75">
      <c r="A8" s="4" t="s">
        <v>209</v>
      </c>
      <c r="B8" s="145"/>
      <c r="C8" s="4" t="s">
        <v>177</v>
      </c>
      <c r="D8" s="99"/>
      <c r="E8" s="104"/>
    </row>
    <row r="9" spans="1:5" ht="18.75">
      <c r="A9" s="140" t="s">
        <v>225</v>
      </c>
      <c r="B9" s="139">
        <f>B8*'emissziós faktorok'!B39</f>
        <v>0</v>
      </c>
      <c r="C9" s="30" t="s">
        <v>206</v>
      </c>
      <c r="E9" s="104"/>
    </row>
    <row r="11" spans="1:3" s="149" customFormat="1" ht="13.5" thickBot="1">
      <c r="A11" s="218" t="s">
        <v>205</v>
      </c>
      <c r="B11" s="155"/>
      <c r="C11" s="153"/>
    </row>
    <row r="12" spans="1:5" s="149" customFormat="1" ht="15" thickBot="1">
      <c r="A12" s="218"/>
      <c r="B12" s="155"/>
      <c r="C12" s="153" t="s">
        <v>68</v>
      </c>
      <c r="D12" s="154">
        <f>B16</f>
        <v>0</v>
      </c>
      <c r="E12" s="186" t="s">
        <v>211</v>
      </c>
    </row>
    <row r="13" ht="12.75">
      <c r="A13" s="150" t="s">
        <v>182</v>
      </c>
    </row>
    <row r="14" spans="1:2" ht="12.75">
      <c r="A14" s="137" t="s">
        <v>24</v>
      </c>
      <c r="B14" s="156"/>
    </row>
    <row r="15" spans="1:3" ht="12.75">
      <c r="A15" s="137" t="s">
        <v>184</v>
      </c>
      <c r="B15" s="156"/>
      <c r="C15" s="137" t="s">
        <v>177</v>
      </c>
    </row>
    <row r="16" spans="1:3" ht="15.75">
      <c r="A16" s="140" t="s">
        <v>226</v>
      </c>
      <c r="B16" s="157">
        <f>B15*'emissziós faktorok'!B40</f>
        <v>0</v>
      </c>
      <c r="C16" s="158" t="s">
        <v>207</v>
      </c>
    </row>
  </sheetData>
  <sheetProtection password="FA7E" sheet="1" formatColumns="0" formatRows="0"/>
  <protectedRanges>
    <protectedRange sqref="B7:B8 B14:B15" name="Tartom?ny1"/>
  </protectedRanges>
  <mergeCells count="2">
    <mergeCell ref="A4:A5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BV150"/>
  <sheetViews>
    <sheetView zoomScalePageLayoutView="0" workbookViewId="0" topLeftCell="A22">
      <selection activeCell="G28" sqref="G28"/>
    </sheetView>
  </sheetViews>
  <sheetFormatPr defaultColWidth="9.140625" defaultRowHeight="12.75"/>
  <cols>
    <col min="1" max="1" width="9.140625" style="30" customWidth="1"/>
    <col min="2" max="2" width="2.421875" style="30" customWidth="1"/>
    <col min="3" max="3" width="32.140625" style="30" customWidth="1"/>
    <col min="4" max="6" width="21.7109375" style="30" customWidth="1"/>
    <col min="7" max="7" width="15.7109375" style="30" customWidth="1"/>
    <col min="8" max="16384" width="9.140625" style="30" customWidth="1"/>
  </cols>
  <sheetData>
    <row r="1" spans="1:41" ht="15">
      <c r="A1" s="226">
        <f>NYITÓLAP!B10</f>
        <v>0</v>
      </c>
      <c r="B1" s="227"/>
      <c r="C1" s="228"/>
      <c r="D1" s="89" t="s">
        <v>68</v>
      </c>
      <c r="E1" s="90" t="s">
        <v>69</v>
      </c>
      <c r="F1" s="91" t="s">
        <v>70</v>
      </c>
      <c r="G1" s="224" t="s">
        <v>32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7.25" thickBot="1">
      <c r="A2" s="229"/>
      <c r="B2" s="230"/>
      <c r="C2" s="231"/>
      <c r="D2" s="92" t="s">
        <v>220</v>
      </c>
      <c r="E2" s="93" t="s">
        <v>221</v>
      </c>
      <c r="F2" s="94" t="s">
        <v>222</v>
      </c>
      <c r="G2" s="22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9.5" thickBot="1">
      <c r="A3" s="232" t="s">
        <v>143</v>
      </c>
      <c r="B3" s="233"/>
      <c r="C3" s="234"/>
      <c r="D3" s="223" t="s">
        <v>223</v>
      </c>
      <c r="E3" s="223"/>
      <c r="F3" s="223"/>
      <c r="G3" s="22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5.75" thickBot="1">
      <c r="A4" s="222" t="s">
        <v>71</v>
      </c>
      <c r="B4" s="35" t="s">
        <v>72</v>
      </c>
      <c r="C4" s="35"/>
      <c r="D4" s="74">
        <f>SUM(D5:D7)</f>
        <v>0</v>
      </c>
      <c r="E4" s="74"/>
      <c r="F4" s="74"/>
      <c r="G4" s="75">
        <f>D4</f>
        <v>0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5">
      <c r="A5" s="222"/>
      <c r="B5" s="40"/>
      <c r="C5" s="41" t="s">
        <v>75</v>
      </c>
      <c r="D5" s="76">
        <f>'1. ENERGIAFOGYASZTÁS'!L5</f>
        <v>0</v>
      </c>
      <c r="E5" s="76"/>
      <c r="F5" s="76"/>
      <c r="G5" s="80">
        <f>SUM(D5:F5)</f>
        <v>0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15">
      <c r="A6" s="222"/>
      <c r="B6" s="40"/>
      <c r="C6" s="34" t="s">
        <v>196</v>
      </c>
      <c r="D6" s="76">
        <f>'1. ENERGIAFOGYASZTÁS'!L15</f>
        <v>0</v>
      </c>
      <c r="E6" s="76"/>
      <c r="F6" s="76"/>
      <c r="G6" s="80">
        <f>SUM(D6:F6)</f>
        <v>0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5.75" thickBot="1">
      <c r="A7" s="222"/>
      <c r="B7" s="42"/>
      <c r="C7" s="37" t="s">
        <v>76</v>
      </c>
      <c r="D7" s="77">
        <f>'1. ENERGIAFOGYASZTÁS'!L26</f>
        <v>0</v>
      </c>
      <c r="E7" s="77"/>
      <c r="F7" s="77"/>
      <c r="G7" s="81">
        <f>SUM(D7:F7)</f>
        <v>0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6.5" customHeight="1" thickBot="1">
      <c r="A8" s="222"/>
      <c r="B8" s="46"/>
      <c r="C8" s="47"/>
      <c r="D8" s="78"/>
      <c r="E8" s="78"/>
      <c r="F8" s="78"/>
      <c r="G8" s="7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74" ht="15.75" thickBot="1">
      <c r="A9" s="222"/>
      <c r="B9" s="35" t="s">
        <v>155</v>
      </c>
      <c r="C9" s="36"/>
      <c r="D9" s="74">
        <f>SUM(D10:D11)</f>
        <v>0</v>
      </c>
      <c r="E9" s="74">
        <f>SUM(E10:E11)</f>
        <v>0</v>
      </c>
      <c r="F9" s="74">
        <f>SUM(F10:F11)</f>
        <v>0</v>
      </c>
      <c r="G9" s="75">
        <f>D9+E9+F9</f>
        <v>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</row>
    <row r="10" spans="1:74" ht="15">
      <c r="A10" s="222"/>
      <c r="B10" s="40"/>
      <c r="C10" s="41" t="s">
        <v>197</v>
      </c>
      <c r="D10" s="76">
        <f>'2. NAGYIPARI KIBOCSÁTÁS'!D11</f>
        <v>0</v>
      </c>
      <c r="E10" s="76">
        <f>'2. NAGYIPARI KIBOCSÁTÁS'!H11</f>
        <v>0</v>
      </c>
      <c r="F10" s="76">
        <f>'2. NAGYIPARI KIBOCSÁTÁS'!L11</f>
        <v>0</v>
      </c>
      <c r="G10" s="80">
        <f>SUM(D10:F10)</f>
        <v>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</row>
    <row r="11" spans="1:74" ht="15.75" thickBot="1">
      <c r="A11" s="222"/>
      <c r="B11" s="42"/>
      <c r="C11" s="37" t="s">
        <v>198</v>
      </c>
      <c r="D11" s="77">
        <f>'2. NAGYIPARI KIBOCSÁTÁS'!D35</f>
        <v>0</v>
      </c>
      <c r="E11" s="77">
        <f>'2. NAGYIPARI KIBOCSÁTÁS'!H35</f>
        <v>0</v>
      </c>
      <c r="F11" s="77">
        <f>'2. NAGYIPARI KIBOCSÁTÁS'!L35</f>
        <v>0</v>
      </c>
      <c r="G11" s="81">
        <f>SUM(D11:F11)</f>
        <v>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</row>
    <row r="12" spans="1:41" ht="16.5" customHeight="1" thickBot="1">
      <c r="A12" s="222"/>
      <c r="B12" s="46"/>
      <c r="C12" s="47"/>
      <c r="D12" s="78"/>
      <c r="E12" s="78"/>
      <c r="F12" s="78"/>
      <c r="G12" s="7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5.75" thickBot="1">
      <c r="A13" s="222"/>
      <c r="B13" s="38" t="s">
        <v>77</v>
      </c>
      <c r="C13" s="39"/>
      <c r="D13" s="79">
        <f>'3. KÖZLEKEDÉS'!F2</f>
        <v>0</v>
      </c>
      <c r="E13" s="79"/>
      <c r="F13" s="79"/>
      <c r="G13" s="75">
        <f>D13</f>
        <v>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41" ht="16.5" customHeight="1" thickBot="1">
      <c r="A14" s="222"/>
      <c r="B14" s="46"/>
      <c r="C14" s="47"/>
      <c r="D14" s="78"/>
      <c r="E14" s="78"/>
      <c r="F14" s="78"/>
      <c r="G14" s="7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15.75" thickBot="1">
      <c r="A15" s="222"/>
      <c r="B15" s="35" t="s">
        <v>78</v>
      </c>
      <c r="C15" s="35"/>
      <c r="D15" s="74"/>
      <c r="E15" s="74">
        <f>E16+E17</f>
        <v>0</v>
      </c>
      <c r="F15" s="74">
        <f>F17</f>
        <v>0</v>
      </c>
      <c r="G15" s="75">
        <f>G16+G17</f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15">
      <c r="A16" s="222"/>
      <c r="B16" s="40"/>
      <c r="C16" s="41" t="s">
        <v>79</v>
      </c>
      <c r="D16" s="76"/>
      <c r="E16" s="76">
        <f>'4. MEZŐGAZDASÁG'!E5</f>
        <v>0</v>
      </c>
      <c r="F16" s="76"/>
      <c r="G16" s="80">
        <f>E16</f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15.75" thickBot="1">
      <c r="A17" s="222"/>
      <c r="B17" s="42"/>
      <c r="C17" s="37" t="s">
        <v>80</v>
      </c>
      <c r="D17" s="77"/>
      <c r="E17" s="77">
        <f>'4. MEZŐGAZDASÁG'!E17</f>
        <v>0</v>
      </c>
      <c r="F17" s="77">
        <f>'4. MEZŐGAZDASÁG'!I17</f>
        <v>0</v>
      </c>
      <c r="G17" s="81">
        <f>E17+F17</f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16.5" customHeight="1" thickBot="1">
      <c r="A18" s="222"/>
      <c r="B18" s="46"/>
      <c r="C18" s="47"/>
      <c r="D18" s="78"/>
      <c r="E18" s="78"/>
      <c r="F18" s="78"/>
      <c r="G18" s="7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1:41" ht="15.75" thickBot="1">
      <c r="A19" s="222"/>
      <c r="B19" s="35" t="s">
        <v>81</v>
      </c>
      <c r="C19" s="36"/>
      <c r="D19" s="74"/>
      <c r="E19" s="74">
        <f>E20+E21</f>
        <v>0</v>
      </c>
      <c r="F19" s="74">
        <f>+F21</f>
        <v>0</v>
      </c>
      <c r="G19" s="75">
        <f>E19+F19</f>
        <v>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1:41" ht="15">
      <c r="A20" s="118"/>
      <c r="B20" s="40"/>
      <c r="C20" s="34" t="s">
        <v>141</v>
      </c>
      <c r="D20" s="76"/>
      <c r="E20" s="76">
        <f>'5. HULLADÉK'!E5</f>
        <v>0</v>
      </c>
      <c r="F20" s="76"/>
      <c r="G20" s="80">
        <f>SUM(D20:F20)</f>
        <v>0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ht="15.75" thickBot="1">
      <c r="A21" s="118"/>
      <c r="B21" s="42"/>
      <c r="C21" s="37" t="s">
        <v>142</v>
      </c>
      <c r="D21" s="77"/>
      <c r="E21" s="77">
        <f>'5. HULLADÉK'!E15</f>
        <v>0</v>
      </c>
      <c r="F21" s="77">
        <f>'5. HULLADÉK'!I15</f>
        <v>0</v>
      </c>
      <c r="G21" s="81">
        <f>SUM(D21:F21)</f>
        <v>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1:41" ht="16.5" customHeight="1" thickBot="1">
      <c r="A22" s="31"/>
      <c r="B22" s="46"/>
      <c r="C22" s="47"/>
      <c r="D22" s="78"/>
      <c r="E22" s="78"/>
      <c r="F22" s="78"/>
      <c r="G22" s="7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1:41" s="50" customFormat="1" ht="33.75" customHeight="1" thickBot="1">
      <c r="A23" s="31"/>
      <c r="B23" s="48" t="s">
        <v>83</v>
      </c>
      <c r="C23" s="49"/>
      <c r="D23" s="85">
        <f>SUM(D4,D9,D13,D15,D19)</f>
        <v>0</v>
      </c>
      <c r="E23" s="86">
        <f>SUM(E4,E9,E13,E15,E19)</f>
        <v>0</v>
      </c>
      <c r="F23" s="87">
        <f>SUM(F4,F9,F13,F15,F19)</f>
        <v>0</v>
      </c>
      <c r="G23" s="82">
        <f>G4+G9+G13+G15+G19</f>
        <v>0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</row>
    <row r="24" spans="1:41" s="50" customFormat="1" ht="33.75" customHeight="1" thickBot="1">
      <c r="A24" s="151"/>
      <c r="B24" s="159" t="s">
        <v>185</v>
      </c>
      <c r="C24" s="152"/>
      <c r="D24" s="85">
        <f>D23-D9</f>
        <v>0</v>
      </c>
      <c r="E24" s="86">
        <f>E23-E9</f>
        <v>0</v>
      </c>
      <c r="F24" s="87">
        <f>F23-F9</f>
        <v>0</v>
      </c>
      <c r="G24" s="82">
        <f>G23-G9</f>
        <v>0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</row>
    <row r="25" spans="1:41" ht="16.5" customHeight="1" thickBot="1">
      <c r="A25" s="45"/>
      <c r="B25" s="46"/>
      <c r="C25" s="47"/>
      <c r="D25" s="78"/>
      <c r="E25" s="78"/>
      <c r="F25" s="78"/>
      <c r="G25" s="7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ht="15.75" thickBot="1">
      <c r="A26" s="32" t="s">
        <v>82</v>
      </c>
      <c r="B26" s="43" t="s">
        <v>178</v>
      </c>
      <c r="C26" s="44"/>
      <c r="D26" s="83">
        <f>'6. NYELŐK'!D2</f>
        <v>0</v>
      </c>
      <c r="E26" s="83"/>
      <c r="F26" s="83"/>
      <c r="G26" s="84">
        <f>D26</f>
        <v>0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s="33" customFormat="1" ht="16.5" customHeight="1" thickBot="1">
      <c r="A27" s="47"/>
      <c r="B27" s="46"/>
      <c r="C27" s="47"/>
      <c r="D27" s="78"/>
      <c r="E27" s="78"/>
      <c r="F27" s="78"/>
      <c r="G27" s="7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s="50" customFormat="1" ht="33" customHeight="1" thickBot="1">
      <c r="A28" s="51"/>
      <c r="B28" s="52" t="s">
        <v>84</v>
      </c>
      <c r="C28" s="52"/>
      <c r="D28" s="85">
        <f>D23+D26</f>
        <v>0</v>
      </c>
      <c r="E28" s="86">
        <f>E23+E26</f>
        <v>0</v>
      </c>
      <c r="F28" s="87">
        <f>F23+F26</f>
        <v>0</v>
      </c>
      <c r="G28" s="88">
        <f>G23+G26</f>
        <v>0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</row>
    <row r="29" spans="1:74" ht="30.75" customHeight="1" thickBot="1">
      <c r="A29" s="160"/>
      <c r="B29" s="161" t="s">
        <v>185</v>
      </c>
      <c r="C29" s="161"/>
      <c r="D29" s="162">
        <f>D28+D9</f>
        <v>0</v>
      </c>
      <c r="E29" s="163">
        <f>E28+E9</f>
        <v>0</v>
      </c>
      <c r="F29" s="164">
        <f>F28+F9</f>
        <v>0</v>
      </c>
      <c r="G29" s="165">
        <f>G28+G9</f>
        <v>0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</row>
    <row r="30" spans="1:41" ht="14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1:41" ht="14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</row>
    <row r="32" spans="1:41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14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4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1:41" ht="14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ht="14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</row>
    <row r="39" spans="1:41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</row>
    <row r="40" spans="1:41" ht="14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1:41" ht="14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4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1:41" ht="14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ht="14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14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4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4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ht="14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14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ht="14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1:41" ht="14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1:41" ht="14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1:41" ht="14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1:41" ht="14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spans="1:41" ht="14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</row>
    <row r="57" spans="1:41" ht="14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</row>
    <row r="58" spans="1:41" ht="14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1:41" ht="14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:41" ht="14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1:41" ht="14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1:41" ht="14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</row>
    <row r="63" spans="1:41" ht="14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</row>
    <row r="64" spans="1:41" ht="14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</row>
    <row r="65" spans="1:41" ht="14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</row>
    <row r="66" spans="1:41" ht="14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</row>
    <row r="67" spans="1:41" ht="14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</row>
    <row r="68" spans="1:41" ht="14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</row>
    <row r="69" spans="1:41" ht="14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</row>
    <row r="70" spans="1:41" ht="14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</row>
    <row r="71" spans="1:41" ht="14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</row>
    <row r="72" spans="1:41" ht="14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</row>
    <row r="73" spans="1:41" ht="14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</row>
    <row r="74" spans="1:41" ht="14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</row>
    <row r="75" spans="1:41" ht="14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</row>
    <row r="76" spans="1:41" ht="14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</row>
    <row r="77" spans="1:41" ht="14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</row>
    <row r="78" spans="1:41" ht="14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</row>
    <row r="79" spans="1:41" ht="14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</row>
    <row r="80" spans="1:41" ht="14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</row>
    <row r="81" spans="1:41" ht="14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</row>
    <row r="82" spans="1:41" ht="14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</row>
    <row r="83" spans="1:41" ht="14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</row>
    <row r="84" spans="1:41" ht="14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</row>
    <row r="85" spans="1:41" ht="14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</row>
    <row r="86" spans="1:41" ht="14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4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</row>
    <row r="88" spans="1:41" ht="14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4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4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4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4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</row>
    <row r="93" spans="1:41" ht="14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</row>
    <row r="94" spans="1:41" ht="14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4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</row>
    <row r="96" spans="1:41" ht="14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</row>
    <row r="97" spans="1:41" ht="14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</row>
    <row r="98" spans="1:41" ht="14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4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</row>
    <row r="100" spans="1:41" ht="14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4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spans="1:41" ht="14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</row>
    <row r="103" spans="1:41" ht="14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</row>
    <row r="104" spans="1:41" ht="14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</row>
    <row r="105" spans="1:41" ht="14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</row>
    <row r="106" spans="1:41" ht="14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</row>
    <row r="107" spans="1:41" ht="14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</row>
    <row r="108" spans="1:41" ht="14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</row>
    <row r="109" spans="1:41" ht="14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</row>
    <row r="110" spans="1:41" ht="14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</row>
    <row r="111" spans="1:41" ht="14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</row>
    <row r="112" spans="1:41" ht="14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</row>
    <row r="113" spans="1:41" ht="14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</row>
    <row r="114" spans="1:41" ht="14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</row>
    <row r="115" spans="1:41" ht="14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</row>
    <row r="116" spans="1:41" ht="14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</row>
    <row r="117" spans="1:41" ht="14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</row>
    <row r="118" spans="1:41" ht="14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</row>
    <row r="119" spans="1:41" ht="14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</row>
    <row r="120" spans="1:41" ht="14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</row>
    <row r="121" spans="1:41" ht="14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</row>
    <row r="122" spans="1:41" ht="14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</row>
    <row r="123" spans="1:41" ht="14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</row>
    <row r="124" spans="1:41" ht="14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</row>
    <row r="125" spans="1:41" ht="14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</row>
    <row r="126" spans="1:41" ht="14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</row>
    <row r="127" spans="1:41" ht="14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</row>
    <row r="128" spans="1:41" ht="14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</row>
    <row r="129" spans="1:41" ht="14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</row>
    <row r="130" spans="1:41" ht="14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</row>
    <row r="131" spans="1:41" ht="14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</row>
    <row r="132" spans="1:41" ht="14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</row>
    <row r="133" spans="1:13" ht="14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4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4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4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4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4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4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4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4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4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4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4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4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4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4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4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4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4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</sheetData>
  <sheetProtection password="FA7E" sheet="1" formatColumns="0" formatRows="0"/>
  <mergeCells count="5">
    <mergeCell ref="A4:A19"/>
    <mergeCell ref="D3:G3"/>
    <mergeCell ref="G1:G2"/>
    <mergeCell ref="A1:C2"/>
    <mergeCell ref="A3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1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24.8515625" style="8" customWidth="1"/>
  </cols>
  <sheetData>
    <row r="1" s="11" customFormat="1" ht="12.75">
      <c r="A1" s="12" t="s">
        <v>29</v>
      </c>
    </row>
    <row r="2" ht="12.75">
      <c r="A2" s="7"/>
    </row>
    <row r="3" ht="12.75">
      <c r="A3" s="7"/>
    </row>
    <row r="8" s="11" customFormat="1" ht="12.75">
      <c r="A8" s="12" t="s">
        <v>30</v>
      </c>
    </row>
    <row r="10" ht="12.75">
      <c r="A10" s="7"/>
    </row>
    <row r="15" s="11" customFormat="1" ht="12.75">
      <c r="A15" s="12" t="s">
        <v>31</v>
      </c>
    </row>
    <row r="16" ht="12.75">
      <c r="A16" s="7"/>
    </row>
    <row r="17" ht="12.75">
      <c r="A1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Klima-Buendnis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Janssen</dc:creator>
  <cp:keywords/>
  <dc:description/>
  <cp:lastModifiedBy>Eszter Dobozi</cp:lastModifiedBy>
  <cp:lastPrinted>2009-08-28T07:53:04Z</cp:lastPrinted>
  <dcterms:created xsi:type="dcterms:W3CDTF">2009-05-27T12:57:32Z</dcterms:created>
  <dcterms:modified xsi:type="dcterms:W3CDTF">2020-02-05T10:18:13Z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